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nko\Desktop\Goran\Financijski izvještaji\"/>
    </mc:Choice>
  </mc:AlternateContent>
  <xr:revisionPtr revIDLastSave="0" documentId="8_{46B49756-4126-41FA-83AC-D18E590D93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lovna" sheetId="6" r:id="rId1"/>
    <sheet name="I. OPĆI DIO" sheetId="9" r:id="rId2"/>
    <sheet name="EKONOMSKA KLASIFIKACIJA" sheetId="10" r:id="rId3"/>
    <sheet name="IZVORI FINANCIRANJA" sheetId="11" r:id="rId4"/>
    <sheet name="POSEBNI DIO-Projekti" sheetId="12" r:id="rId5"/>
    <sheet name="Sheet1" sheetId="7" state="hidden" r:id="rId6"/>
    <sheet name="Sheet2" sheetId="13" r:id="rId7"/>
  </sheets>
  <externalReferences>
    <externalReference r:id="rId8"/>
  </externalReferences>
  <definedNames>
    <definedName name="_xlnm._FilterDatabase" localSheetId="2" hidden="1">'EKONOMSKA KLASIFIKACIJA'!$D$3:$G$94</definedName>
    <definedName name="_xlnm._FilterDatabase" localSheetId="4" hidden="1">'POSEBNI DIO-Projekti'!$A$4:$I$89</definedName>
    <definedName name="_xlnm.Print_Titles" localSheetId="2">'EKONOMSKA KLASIFIKACIJA'!$3:$3</definedName>
    <definedName name="_xlnm.Print_Titles" localSheetId="3">'IZVORI FINANCIRANJA'!$2:$4</definedName>
    <definedName name="_xlnm.Print_Titles" localSheetId="4">'POSEBNI DIO-Projekti'!$3:$4</definedName>
    <definedName name="_xlnm.Print_Area" localSheetId="1">'I. OPĆI DIO'!$A$2:$H$28</definedName>
    <definedName name="_xlnm.Print_Area" localSheetId="3">'IZVORI FINANCIRANJA'!$A$1:$J$44</definedName>
    <definedName name="_xlnm.Print_Area" localSheetId="0">Naslovna!$A$1:$I$30</definedName>
    <definedName name="_xlnm.Print_Area" localSheetId="4">'POSEBNI DIO-Projekti'!$A$1:$I$89</definedName>
  </definedNames>
  <calcPr calcId="191029"/>
</workbook>
</file>

<file path=xl/calcChain.xml><?xml version="1.0" encoding="utf-8"?>
<calcChain xmlns="http://schemas.openxmlformats.org/spreadsheetml/2006/main">
  <c r="H60" i="12" l="1"/>
  <c r="I60" i="12"/>
  <c r="G37" i="12"/>
  <c r="F37" i="12"/>
  <c r="E37" i="12"/>
  <c r="D37" i="12"/>
  <c r="G85" i="12"/>
  <c r="F85" i="12"/>
  <c r="E85" i="12"/>
  <c r="D85" i="12"/>
  <c r="H87" i="12"/>
  <c r="I87" i="12"/>
  <c r="H86" i="12"/>
  <c r="I86" i="12"/>
  <c r="H53" i="12"/>
  <c r="I53" i="12"/>
  <c r="H54" i="12"/>
  <c r="I54" i="12"/>
  <c r="H55" i="12"/>
  <c r="I55" i="12"/>
  <c r="G52" i="12"/>
  <c r="F52" i="12"/>
  <c r="I52" i="12" s="1"/>
  <c r="E52" i="12"/>
  <c r="D52" i="12"/>
  <c r="G75" i="12"/>
  <c r="F75" i="12"/>
  <c r="E75" i="12"/>
  <c r="D75" i="12"/>
  <c r="H83" i="12"/>
  <c r="I83" i="12"/>
  <c r="H82" i="12"/>
  <c r="I82" i="12"/>
  <c r="H76" i="12"/>
  <c r="I76" i="12"/>
  <c r="H51" i="12"/>
  <c r="I51" i="12"/>
  <c r="H49" i="12"/>
  <c r="I49" i="12"/>
  <c r="H47" i="12"/>
  <c r="I47" i="12"/>
  <c r="H48" i="12"/>
  <c r="I48" i="12"/>
  <c r="H50" i="12"/>
  <c r="I50" i="12"/>
  <c r="H45" i="12"/>
  <c r="I45" i="12"/>
  <c r="H43" i="12"/>
  <c r="I43" i="12"/>
  <c r="H42" i="12"/>
  <c r="I42" i="12"/>
  <c r="H41" i="12"/>
  <c r="I41" i="12"/>
  <c r="H38" i="12"/>
  <c r="I38" i="12"/>
  <c r="H39" i="12"/>
  <c r="I39" i="12"/>
  <c r="H68" i="12"/>
  <c r="I68" i="12"/>
  <c r="H61" i="12"/>
  <c r="I61" i="12"/>
  <c r="H62" i="12"/>
  <c r="I62" i="12"/>
  <c r="H35" i="12"/>
  <c r="H34" i="12"/>
  <c r="I34" i="12"/>
  <c r="H29" i="12"/>
  <c r="I29" i="12"/>
  <c r="H13" i="12"/>
  <c r="G30" i="11"/>
  <c r="F30" i="11"/>
  <c r="E30" i="11"/>
  <c r="D30" i="11"/>
  <c r="I37" i="11"/>
  <c r="J37" i="11"/>
  <c r="I36" i="11"/>
  <c r="J36" i="11"/>
  <c r="I34" i="11"/>
  <c r="J34" i="11"/>
  <c r="I32" i="11"/>
  <c r="J32" i="11"/>
  <c r="I31" i="11"/>
  <c r="J31" i="11"/>
  <c r="I28" i="11"/>
  <c r="J28" i="11"/>
  <c r="D8" i="11"/>
  <c r="I12" i="11"/>
  <c r="I86" i="10"/>
  <c r="H86" i="10"/>
  <c r="G85" i="10"/>
  <c r="F85" i="10"/>
  <c r="E85" i="10"/>
  <c r="H52" i="12" l="1"/>
  <c r="E55" i="10"/>
  <c r="D93" i="10"/>
  <c r="G93" i="10"/>
  <c r="E95" i="10" l="1"/>
  <c r="H95" i="10" l="1"/>
  <c r="I94" i="10"/>
  <c r="H94" i="10"/>
  <c r="I95" i="10"/>
  <c r="H12" i="10"/>
  <c r="I12" i="10"/>
  <c r="I7" i="11" l="1"/>
  <c r="I58" i="12"/>
  <c r="H58" i="12"/>
  <c r="I35" i="12"/>
  <c r="D57" i="12"/>
  <c r="D56" i="12" s="1"/>
  <c r="D7" i="12"/>
  <c r="G57" i="12"/>
  <c r="G56" i="12" s="1"/>
  <c r="F57" i="12"/>
  <c r="F56" i="12" s="1"/>
  <c r="E57" i="12"/>
  <c r="E56" i="12" s="1"/>
  <c r="J27" i="11"/>
  <c r="I27" i="11"/>
  <c r="J26" i="11"/>
  <c r="I26" i="11"/>
  <c r="J25" i="11"/>
  <c r="I25" i="11"/>
  <c r="E66" i="10"/>
  <c r="H58" i="10"/>
  <c r="I58" i="10"/>
  <c r="I65" i="12"/>
  <c r="I66" i="12"/>
  <c r="H65" i="12"/>
  <c r="H66" i="12"/>
  <c r="J42" i="11"/>
  <c r="I42" i="11"/>
  <c r="H88" i="12"/>
  <c r="F11" i="10"/>
  <c r="F80" i="10"/>
  <c r="F79" i="10"/>
  <c r="F41" i="10"/>
  <c r="F15" i="10"/>
  <c r="E81" i="10"/>
  <c r="F47" i="10"/>
  <c r="F8" i="10"/>
  <c r="I56" i="12" l="1"/>
  <c r="H56" i="12"/>
  <c r="D6" i="12"/>
  <c r="D43" i="11"/>
  <c r="I43" i="11" s="1"/>
  <c r="I44" i="11"/>
  <c r="I23" i="11"/>
  <c r="I29" i="11"/>
  <c r="I19" i="11"/>
  <c r="I82" i="10"/>
  <c r="H80" i="10"/>
  <c r="H82" i="10"/>
  <c r="D81" i="10"/>
  <c r="F81" i="10"/>
  <c r="G81" i="10"/>
  <c r="J46" i="11"/>
  <c r="J44" i="11"/>
  <c r="J43" i="11"/>
  <c r="J41" i="11"/>
  <c r="J40" i="11"/>
  <c r="J35" i="11"/>
  <c r="J33" i="11"/>
  <c r="J29" i="11"/>
  <c r="J24" i="11"/>
  <c r="J23" i="11"/>
  <c r="J22" i="11"/>
  <c r="J21" i="11"/>
  <c r="J19" i="11"/>
  <c r="J7" i="11"/>
  <c r="J9" i="11"/>
  <c r="J10" i="11"/>
  <c r="J11" i="11"/>
  <c r="J14" i="11"/>
  <c r="J15" i="11"/>
  <c r="J16" i="11"/>
  <c r="I20" i="11"/>
  <c r="I21" i="11"/>
  <c r="I22" i="11"/>
  <c r="I24" i="11"/>
  <c r="I35" i="11"/>
  <c r="I40" i="11"/>
  <c r="I41" i="11"/>
  <c r="G6" i="11"/>
  <c r="G8" i="11"/>
  <c r="G13" i="11"/>
  <c r="G18" i="11"/>
  <c r="J30" i="11"/>
  <c r="G39" i="11"/>
  <c r="I16" i="11"/>
  <c r="I9" i="11"/>
  <c r="I10" i="11"/>
  <c r="I11" i="11"/>
  <c r="G17" i="11" l="1"/>
  <c r="G5" i="11"/>
  <c r="H81" i="10"/>
  <c r="I81" i="10"/>
  <c r="I46" i="11"/>
  <c r="I15" i="11"/>
  <c r="I14" i="11"/>
  <c r="D54" i="10"/>
  <c r="G74" i="10" l="1"/>
  <c r="G73" i="10" s="1"/>
  <c r="I45" i="11" l="1"/>
  <c r="H36" i="12"/>
  <c r="I89" i="12"/>
  <c r="H89" i="12"/>
  <c r="I88" i="12"/>
  <c r="I36" i="12"/>
  <c r="I13" i="12"/>
  <c r="H40" i="11"/>
  <c r="H41" i="11"/>
  <c r="H22" i="11"/>
  <c r="H21" i="11"/>
  <c r="H20" i="11"/>
  <c r="H19" i="11"/>
  <c r="H7" i="11"/>
  <c r="J20" i="11"/>
  <c r="J47" i="11" l="1"/>
  <c r="D6" i="11"/>
  <c r="I6" i="11" s="1"/>
  <c r="F13" i="11"/>
  <c r="J13" i="11" l="1"/>
  <c r="D78" i="10" l="1"/>
  <c r="G78" i="10"/>
  <c r="F78" i="10"/>
  <c r="F77" i="10" s="1"/>
  <c r="E78" i="10"/>
  <c r="I80" i="10"/>
  <c r="E48" i="10"/>
  <c r="E43" i="10"/>
  <c r="E36" i="10"/>
  <c r="H27" i="10"/>
  <c r="E27" i="10"/>
  <c r="F27" i="10"/>
  <c r="I27" i="10" s="1"/>
  <c r="I28" i="10"/>
  <c r="H28" i="10"/>
  <c r="I81" i="12" l="1"/>
  <c r="I79" i="12"/>
  <c r="I84" i="12"/>
  <c r="H33" i="11"/>
  <c r="I33" i="11"/>
  <c r="H72" i="12" l="1"/>
  <c r="I18" i="12"/>
  <c r="I78" i="12"/>
  <c r="H79" i="12"/>
  <c r="H80" i="12"/>
  <c r="H81" i="12"/>
  <c r="H84" i="12"/>
  <c r="I12" i="12"/>
  <c r="I8" i="12"/>
  <c r="I28" i="12"/>
  <c r="I16" i="12"/>
  <c r="I20" i="12"/>
  <c r="I22" i="12"/>
  <c r="I23" i="12"/>
  <c r="I32" i="12"/>
  <c r="I14" i="12"/>
  <c r="I15" i="12"/>
  <c r="I17" i="12"/>
  <c r="I21" i="12"/>
  <c r="I25" i="12"/>
  <c r="I33" i="12"/>
  <c r="I80" i="12"/>
  <c r="I31" i="12"/>
  <c r="I40" i="12"/>
  <c r="I46" i="12"/>
  <c r="H59" i="12"/>
  <c r="I63" i="12"/>
  <c r="I67" i="12"/>
  <c r="H69" i="12"/>
  <c r="I72" i="12"/>
  <c r="I73" i="12"/>
  <c r="H30" i="11"/>
  <c r="I26" i="12"/>
  <c r="H44" i="12"/>
  <c r="H63" i="12"/>
  <c r="H9" i="12"/>
  <c r="H11" i="12"/>
  <c r="H22" i="12"/>
  <c r="H25" i="12"/>
  <c r="H33" i="12"/>
  <c r="H40" i="12"/>
  <c r="H46" i="12"/>
  <c r="H64" i="12"/>
  <c r="H67" i="12"/>
  <c r="H73" i="12"/>
  <c r="I10" i="12"/>
  <c r="I19" i="12"/>
  <c r="I24" i="12"/>
  <c r="I27" i="12"/>
  <c r="I30" i="12"/>
  <c r="I44" i="12"/>
  <c r="I59" i="12"/>
  <c r="I64" i="12"/>
  <c r="I69" i="12"/>
  <c r="I11" i="12"/>
  <c r="I9" i="12"/>
  <c r="F7" i="12"/>
  <c r="F6" i="12" s="1"/>
  <c r="D5" i="12"/>
  <c r="G7" i="12"/>
  <c r="E7" i="12"/>
  <c r="E6" i="12" s="1"/>
  <c r="I30" i="11"/>
  <c r="E39" i="11"/>
  <c r="F39" i="11"/>
  <c r="J39" i="11" s="1"/>
  <c r="H39" i="11"/>
  <c r="D39" i="11"/>
  <c r="I39" i="11" s="1"/>
  <c r="E18" i="11"/>
  <c r="H18" i="11"/>
  <c r="F18" i="11"/>
  <c r="D13" i="11"/>
  <c r="H13" i="11"/>
  <c r="F8" i="11"/>
  <c r="H8" i="11"/>
  <c r="E17" i="11" l="1"/>
  <c r="J18" i="11"/>
  <c r="F17" i="11"/>
  <c r="J17" i="11" s="1"/>
  <c r="J8" i="11"/>
  <c r="I13" i="11"/>
  <c r="D5" i="11"/>
  <c r="I8" i="11"/>
  <c r="G6" i="12"/>
  <c r="H17" i="11"/>
  <c r="H85" i="12"/>
  <c r="I85" i="12"/>
  <c r="I37" i="12"/>
  <c r="H37" i="12"/>
  <c r="I7" i="12"/>
  <c r="E13" i="11"/>
  <c r="E8" i="11"/>
  <c r="G5" i="12" l="1"/>
  <c r="E5" i="12"/>
  <c r="F5" i="12"/>
  <c r="I75" i="12"/>
  <c r="H57" i="12"/>
  <c r="I57" i="12"/>
  <c r="I6" i="12"/>
  <c r="H41" i="10"/>
  <c r="I5" i="12" l="1"/>
  <c r="D39" i="10" l="1"/>
  <c r="G39" i="10"/>
  <c r="F10" i="10" l="1"/>
  <c r="F14" i="10"/>
  <c r="F32" i="10"/>
  <c r="I25" i="10"/>
  <c r="I89" i="10"/>
  <c r="I71" i="10"/>
  <c r="I69" i="10"/>
  <c r="I67" i="10"/>
  <c r="I60" i="10"/>
  <c r="I54" i="10"/>
  <c r="I47" i="10"/>
  <c r="H19" i="9"/>
  <c r="G19" i="9"/>
  <c r="H18" i="9"/>
  <c r="G18" i="9"/>
  <c r="H92" i="10"/>
  <c r="I91" i="10"/>
  <c r="H91" i="10"/>
  <c r="I90" i="10"/>
  <c r="H90" i="10"/>
  <c r="H89" i="10"/>
  <c r="I88" i="10"/>
  <c r="H88" i="10"/>
  <c r="H87" i="10"/>
  <c r="H79" i="10"/>
  <c r="H76" i="10"/>
  <c r="H75" i="10"/>
  <c r="H72" i="10"/>
  <c r="H71" i="10"/>
  <c r="H70" i="10"/>
  <c r="H69" i="10"/>
  <c r="H68" i="10"/>
  <c r="H67" i="10"/>
  <c r="H65" i="10"/>
  <c r="H64" i="10"/>
  <c r="H63" i="10"/>
  <c r="H62" i="10"/>
  <c r="H61" i="10"/>
  <c r="H60" i="10"/>
  <c r="H59" i="10"/>
  <c r="H57" i="10"/>
  <c r="H56" i="10"/>
  <c r="H54" i="10"/>
  <c r="H53" i="10"/>
  <c r="H52" i="10"/>
  <c r="H51" i="10"/>
  <c r="H50" i="10"/>
  <c r="H49" i="10"/>
  <c r="H47" i="10"/>
  <c r="H46" i="10"/>
  <c r="H45" i="10"/>
  <c r="H44" i="10"/>
  <c r="H40" i="10"/>
  <c r="H38" i="10"/>
  <c r="H37" i="10"/>
  <c r="I33" i="10"/>
  <c r="H33" i="10"/>
  <c r="I29" i="10"/>
  <c r="H29" i="10"/>
  <c r="I26" i="10"/>
  <c r="H26" i="10"/>
  <c r="H25" i="10"/>
  <c r="I22" i="10"/>
  <c r="H22" i="10"/>
  <c r="I21" i="10"/>
  <c r="H21" i="10"/>
  <c r="H19" i="10"/>
  <c r="I18" i="10"/>
  <c r="H18" i="10"/>
  <c r="I15" i="10"/>
  <c r="H15" i="10"/>
  <c r="H11" i="10"/>
  <c r="I8" i="10"/>
  <c r="H8" i="10"/>
  <c r="E20" i="9"/>
  <c r="I19" i="10" l="1"/>
  <c r="I61" i="10"/>
  <c r="I41" i="10"/>
  <c r="I49" i="10"/>
  <c r="I63" i="10"/>
  <c r="I75" i="10"/>
  <c r="I56" i="10"/>
  <c r="I68" i="10"/>
  <c r="I46" i="10"/>
  <c r="I64" i="10"/>
  <c r="I51" i="10"/>
  <c r="I72" i="10"/>
  <c r="I53" i="10"/>
  <c r="I59" i="10"/>
  <c r="I45" i="10"/>
  <c r="I79" i="10"/>
  <c r="I38" i="10"/>
  <c r="I70" i="10"/>
  <c r="I87" i="10"/>
  <c r="I52" i="10"/>
  <c r="I57" i="10"/>
  <c r="I92" i="10"/>
  <c r="I44" i="10"/>
  <c r="I37" i="10"/>
  <c r="I76" i="10"/>
  <c r="I50" i="10"/>
  <c r="I62" i="10"/>
  <c r="I11" i="10"/>
  <c r="G25" i="9"/>
  <c r="G84" i="10"/>
  <c r="G83" i="10" s="1"/>
  <c r="H25" i="9"/>
  <c r="F13" i="10"/>
  <c r="F9" i="10"/>
  <c r="F31" i="10"/>
  <c r="F5" i="10" l="1"/>
  <c r="F39" i="10"/>
  <c r="I40" i="10"/>
  <c r="F30" i="10"/>
  <c r="F6" i="11"/>
  <c r="F5" i="11" s="1"/>
  <c r="J6" i="11" l="1"/>
  <c r="J45" i="11" l="1"/>
  <c r="J5" i="11"/>
  <c r="I85" i="10"/>
  <c r="F93" i="10"/>
  <c r="I93" i="10" s="1"/>
  <c r="H93" i="10"/>
  <c r="D85" i="10"/>
  <c r="H85" i="10" s="1"/>
  <c r="F74" i="10"/>
  <c r="F66" i="10"/>
  <c r="F55" i="10"/>
  <c r="F48" i="10"/>
  <c r="F43" i="10"/>
  <c r="F36" i="10"/>
  <c r="F42" i="10" l="1"/>
  <c r="H78" i="10"/>
  <c r="I78" i="10"/>
  <c r="F73" i="10"/>
  <c r="F84" i="10"/>
  <c r="F83" i="10" s="1"/>
  <c r="D84" i="10"/>
  <c r="F35" i="10"/>
  <c r="F34" i="10" l="1"/>
  <c r="D83" i="10"/>
  <c r="H84" i="10"/>
  <c r="I84" i="10"/>
  <c r="G66" i="10"/>
  <c r="D66" i="10"/>
  <c r="G55" i="10"/>
  <c r="D55" i="10"/>
  <c r="G48" i="10"/>
  <c r="D48" i="10"/>
  <c r="G43" i="10"/>
  <c r="I43" i="10" s="1"/>
  <c r="D43" i="10"/>
  <c r="G36" i="10"/>
  <c r="I39" i="10"/>
  <c r="G77" i="10"/>
  <c r="D77" i="10"/>
  <c r="D74" i="10"/>
  <c r="D73" i="10" s="1"/>
  <c r="D36" i="10"/>
  <c r="H39" i="10" l="1"/>
  <c r="H43" i="10"/>
  <c r="H74" i="10"/>
  <c r="I74" i="10"/>
  <c r="H77" i="10"/>
  <c r="I77" i="10"/>
  <c r="H83" i="10"/>
  <c r="H36" i="10"/>
  <c r="I36" i="10"/>
  <c r="G12" i="9"/>
  <c r="H12" i="9"/>
  <c r="I83" i="10"/>
  <c r="H66" i="10"/>
  <c r="I66" i="10"/>
  <c r="H55" i="10"/>
  <c r="I55" i="10"/>
  <c r="H48" i="10"/>
  <c r="I48" i="10"/>
  <c r="G35" i="10"/>
  <c r="G42" i="10"/>
  <c r="D42" i="10"/>
  <c r="D35" i="10"/>
  <c r="I35" i="10" l="1"/>
  <c r="G34" i="10"/>
  <c r="D34" i="10"/>
  <c r="H73" i="10"/>
  <c r="I73" i="10"/>
  <c r="H35" i="10"/>
  <c r="H42" i="10"/>
  <c r="H24" i="10" l="1"/>
  <c r="I24" i="10"/>
  <c r="H20" i="10"/>
  <c r="I20" i="10"/>
  <c r="H7" i="10"/>
  <c r="I7" i="10"/>
  <c r="H17" i="10"/>
  <c r="I17" i="10"/>
  <c r="H34" i="10"/>
  <c r="E32" i="10"/>
  <c r="E31" i="10" s="1"/>
  <c r="E30" i="10" s="1"/>
  <c r="G14" i="10"/>
  <c r="E14" i="10"/>
  <c r="E13" i="10" s="1"/>
  <c r="D14" i="10"/>
  <c r="E10" i="10"/>
  <c r="E9" i="10" s="1"/>
  <c r="D10" i="10"/>
  <c r="H6" i="10" l="1"/>
  <c r="I6" i="10"/>
  <c r="H23" i="10"/>
  <c r="I23" i="10"/>
  <c r="H32" i="10"/>
  <c r="I32" i="10"/>
  <c r="H14" i="10"/>
  <c r="I14" i="10"/>
  <c r="H16" i="10"/>
  <c r="I16" i="10"/>
  <c r="H10" i="10"/>
  <c r="I10" i="10"/>
  <c r="G11" i="9"/>
  <c r="C20" i="9"/>
  <c r="F20" i="9"/>
  <c r="D20" i="9"/>
  <c r="D13" i="10"/>
  <c r="D5" i="10" s="1"/>
  <c r="G9" i="10"/>
  <c r="G13" i="10"/>
  <c r="G5" i="10" l="1"/>
  <c r="H5" i="10" s="1"/>
  <c r="H20" i="9"/>
  <c r="G20" i="9"/>
  <c r="H9" i="10"/>
  <c r="I9" i="10"/>
  <c r="H31" i="10"/>
  <c r="I31" i="10"/>
  <c r="H13" i="10"/>
  <c r="I13" i="10"/>
  <c r="G30" i="10"/>
  <c r="D30" i="10"/>
  <c r="H9" i="9"/>
  <c r="G9" i="9" l="1"/>
  <c r="H10" i="9"/>
  <c r="H30" i="10"/>
  <c r="I30" i="10"/>
  <c r="I5" i="10"/>
  <c r="C28" i="9"/>
  <c r="G10" i="9" l="1"/>
  <c r="F28" i="9"/>
  <c r="G13" i="9" l="1"/>
  <c r="G28" i="9"/>
  <c r="I65" i="10" l="1"/>
  <c r="I42" i="10" l="1"/>
  <c r="I34" i="10" l="1"/>
  <c r="H11" i="9" l="1"/>
  <c r="E28" i="9" l="1"/>
  <c r="H28" i="9" s="1"/>
  <c r="H13" i="9"/>
  <c r="D9" i="7" l="1"/>
  <c r="D8" i="7"/>
  <c r="D7" i="7"/>
  <c r="D6" i="7"/>
  <c r="D5" i="7"/>
  <c r="D4" i="7"/>
  <c r="D3" i="7"/>
  <c r="H10" i="12" l="1"/>
  <c r="H12" i="12"/>
  <c r="H15" i="12"/>
  <c r="H16" i="12"/>
  <c r="H17" i="12"/>
  <c r="H18" i="12"/>
  <c r="H19" i="12"/>
  <c r="H20" i="12"/>
  <c r="H21" i="12"/>
  <c r="H23" i="12"/>
  <c r="H24" i="12"/>
  <c r="H27" i="12"/>
  <c r="H28" i="12"/>
  <c r="H30" i="12"/>
  <c r="H31" i="12"/>
  <c r="H32" i="12"/>
  <c r="E74" i="10"/>
  <c r="E73" i="10" s="1"/>
  <c r="E77" i="10"/>
  <c r="H26" i="12" l="1"/>
  <c r="H14" i="12"/>
  <c r="H78" i="12" l="1"/>
  <c r="H8" i="12"/>
  <c r="H6" i="12" l="1"/>
  <c r="H7" i="12"/>
  <c r="H6" i="11"/>
  <c r="H75" i="12" l="1"/>
  <c r="H5" i="11"/>
  <c r="H45" i="11" s="1"/>
  <c r="H47" i="11" l="1"/>
  <c r="E39" i="10" l="1"/>
  <c r="E35" i="10" s="1"/>
  <c r="E42" i="10"/>
  <c r="E93" i="10"/>
  <c r="E34" i="10" l="1"/>
  <c r="D18" i="11"/>
  <c r="D17" i="11" s="1"/>
  <c r="I17" i="11" s="1"/>
  <c r="E84" i="10"/>
  <c r="E83" i="10" s="1"/>
  <c r="E6" i="11"/>
  <c r="E5" i="11" s="1"/>
  <c r="I18" i="11" l="1"/>
  <c r="H5" i="12" l="1"/>
  <c r="I5" i="11" l="1"/>
  <c r="I47" i="11"/>
  <c r="E5" i="10"/>
  <c r="D28" i="9" l="1"/>
</calcChain>
</file>

<file path=xl/sharedStrings.xml><?xml version="1.0" encoding="utf-8"?>
<sst xmlns="http://schemas.openxmlformats.org/spreadsheetml/2006/main" count="334" uniqueCount="174">
  <si>
    <t>Konto</t>
  </si>
  <si>
    <t>Naziv</t>
  </si>
  <si>
    <t>Službena, radna i zaštitna odjeća i obuća</t>
  </si>
  <si>
    <t>Reprezentacija</t>
  </si>
  <si>
    <t>Ostali nespomenuti rashodi poslovanja</t>
  </si>
  <si>
    <t>11</t>
  </si>
  <si>
    <t>Opći prihodi i primici</t>
  </si>
  <si>
    <t>Doprinosi za obvezno zdravstveno osiguranje</t>
  </si>
  <si>
    <t>55</t>
  </si>
  <si>
    <t>Prihodi od pruženih usluga</t>
  </si>
  <si>
    <t>Troškovi sudskih postupaka</t>
  </si>
  <si>
    <t>Doprinosi za obvezno osiguranje u slučaju nezaposlenosti</t>
  </si>
  <si>
    <t>KRUH I PECIVA</t>
  </si>
  <si>
    <t>MESO I MESNE PRERAĐEVINE</t>
  </si>
  <si>
    <t>VOĆE I POVRĆE (BEZ ŠKOLSKOG VOĆA)</t>
  </si>
  <si>
    <t>OSTALE NAMIRNICE</t>
  </si>
  <si>
    <t>MATERIJAL ZA ČIŠĆENJE</t>
  </si>
  <si>
    <t>ELEKTRIČNA ENERGIJA</t>
  </si>
  <si>
    <t>ŠKOLSKO VOĆE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</si>
  <si>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</si>
  <si>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</si>
  <si>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</si>
  <si>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</si>
  <si>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</si>
  <si>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</si>
  <si>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financijski rashodi</t>
  </si>
  <si>
    <t>Rashodi za nabavu proizvedene dugotrajne imovine</t>
  </si>
  <si>
    <t>Postrojenja i oprema</t>
  </si>
  <si>
    <t>Naknade troškova osobama izvan radnog odnosa</t>
  </si>
  <si>
    <t>I. OPĆI DIO</t>
  </si>
  <si>
    <t>A. RAČUN PRIHODA I RASHODA</t>
  </si>
  <si>
    <t>INDEKS</t>
  </si>
  <si>
    <t>PRIHODI POSLOVANJA</t>
  </si>
  <si>
    <t>PRIHODI OD PRODAJE NEFINANCIJSKE IMOVINE</t>
  </si>
  <si>
    <t>RASHODI  POSLOVANJA</t>
  </si>
  <si>
    <t>RASHODI ZA NABAVU NEFINANCIJSKE IMOVINE</t>
  </si>
  <si>
    <t>RAZLIKA - VIŠAK / MANJAK</t>
  </si>
  <si>
    <t>B. RAČUN FINANCIRANJA</t>
  </si>
  <si>
    <t>PRIMICI OD FINANANCIJSKE IMOVINE I ZADUŽIVANJA</t>
  </si>
  <si>
    <t>IZDACI ZA FINANCIJSKU IMOVINU I OTPLATE ZAJMOVA</t>
  </si>
  <si>
    <t>NETO FINANCIRANJE</t>
  </si>
  <si>
    <t>C. RASPOLOŽIVA SREDSTVA IZ PREDHODNE GODINE</t>
  </si>
  <si>
    <t>VIŠAK/MANJAK PRIHODA IZ PREDHODNE GODINE</t>
  </si>
  <si>
    <t>VIŠAK / MANJAK + NETO FINANCIRANJE+MANJAK PRIHODA IZ PREDHODNE GODINE</t>
  </si>
  <si>
    <t>IZVRŠENJE 01.-06.2022.</t>
  </si>
  <si>
    <t>PRIHODI I RASHODI PREMA EKONOMSKOJ KLASIFIKACIJI</t>
  </si>
  <si>
    <t>BROJČANA OZNAKA I NAZIV RAČUNA PRIHODA I RAHODA</t>
  </si>
  <si>
    <t>Pomoći iz inozemstva(darovnice) i od subjekata unutar općeg proračuna</t>
  </si>
  <si>
    <t>Prihodi od imovine</t>
  </si>
  <si>
    <t>641</t>
  </si>
  <si>
    <t>Prihodi od financijske imovine</t>
  </si>
  <si>
    <t>6413</t>
  </si>
  <si>
    <t>Kamate na oročena sredstva i depozite po viđenju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</si>
  <si>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</si>
  <si>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</si>
  <si>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</si>
  <si>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</si>
  <si>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</si>
  <si>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Višak/manjak prihoda</t>
  </si>
  <si>
    <t>Prihodi od prodaje proizvedene dugotrajne imovine</t>
  </si>
  <si>
    <t>311</t>
  </si>
  <si>
    <t>Plaće za redovan rad</t>
  </si>
  <si>
    <t>312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</si>
  <si>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</si>
  <si>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</si>
  <si>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</si>
  <si>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</si>
  <si>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</si>
  <si>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</si>
  <si>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</si>
  <si>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</si>
  <si>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</si>
  <si>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</si>
  <si>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</si>
  <si>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</si>
  <si>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</si>
  <si>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</si>
  <si>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</si>
  <si>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</si>
  <si>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Članarine i norme</t>
  </si>
  <si>
    <t>Pristojbe i naknade</t>
  </si>
  <si>
    <t>Bankarske usluge i usluge platnog prometa</t>
  </si>
  <si>
    <t>Uredska oprema i namještaj</t>
  </si>
  <si>
    <t>Komunikacijska oprema</t>
  </si>
  <si>
    <t>Oprema za održavanje i zaštitu</t>
  </si>
  <si>
    <t>Prihodi od prodaje proizvoda i robe</t>
  </si>
  <si>
    <t>Tekuće donacije</t>
  </si>
  <si>
    <t>Kapitalne donacije</t>
  </si>
  <si>
    <t>Prihodi iz  nadležnog proračuna za financiranje rashoda poslovanja</t>
  </si>
  <si>
    <t>Prihodi iz nadležnog proračuna za financiranje rashoda za nabavu nefinancijske imovine</t>
  </si>
  <si>
    <t>Stambeni objekti</t>
  </si>
  <si>
    <t xml:space="preserve">Prihodi iz nadležnog proračuna za financiranje redovne djelatnosti proračunskih
korisnika </t>
  </si>
  <si>
    <t>Prihodi iz nadležnog proračuna i od HZZO-a na temelju ugovornih obveza</t>
  </si>
  <si>
    <t xml:space="preserve">Donacije od pravnih i fizičkih osoba izvan općeg proračuna i povrat donacija po protestiranim jamstvima </t>
  </si>
  <si>
    <t>Prihodi od prodaje proizvoda i robe te pruženih usluga</t>
  </si>
  <si>
    <t>Prihodi od prodaje proizvoda i robe te pruženih usluga, i prihodi od donacija te povrati po protestiranim jamstvima</t>
  </si>
  <si>
    <t>Prihodi od prodaje građevinskih objekata</t>
  </si>
  <si>
    <t>Ostale naknade troškova zaposlenima</t>
  </si>
  <si>
    <t>Materijal i sirovine</t>
  </si>
  <si>
    <t>3296</t>
  </si>
  <si>
    <t xml:space="preserve">Ostali nespomenuti rashodi poslovanja </t>
  </si>
  <si>
    <t xml:space="preserve">Zatezne kamate </t>
  </si>
  <si>
    <t xml:space="preserve">Naknade građanima i kućanstvima u novcu </t>
  </si>
  <si>
    <t xml:space="preserve">RASHODI POSLOVANJA </t>
  </si>
  <si>
    <t xml:space="preserve">Plaće (bruto) </t>
  </si>
  <si>
    <t xml:space="preserve">Doprinosi na plaće </t>
  </si>
  <si>
    <t xml:space="preserve">Materijalni rashodi </t>
  </si>
  <si>
    <t xml:space="preserve">Naknade troškova zaposlenima </t>
  </si>
  <si>
    <t xml:space="preserve">Rashodi za materijal i energiju </t>
  </si>
  <si>
    <t xml:space="preserve">Rashodi za usluge </t>
  </si>
  <si>
    <t xml:space="preserve">Financijski rashodi </t>
  </si>
  <si>
    <t xml:space="preserve">Naknade građanima i kućanstvima na temelju osiguranja i druge naknade </t>
  </si>
  <si>
    <t>6=5/2*100</t>
  </si>
  <si>
    <t>6=5/4*100</t>
  </si>
  <si>
    <t xml:space="preserve"> </t>
  </si>
  <si>
    <t xml:space="preserve">Ostale naknade građanima i kućanstvima iz proračuna </t>
  </si>
  <si>
    <t xml:space="preserve">Instrumenti, uređaji i strojevi </t>
  </si>
  <si>
    <t>Sportska i glazbena oprema</t>
  </si>
  <si>
    <t>Uređaji, strojevi i oprema za ostale namjene</t>
  </si>
  <si>
    <t>Knjige, umjetnička djela i ostale izložbene vrijednosti (AOP 378 do 381)</t>
  </si>
  <si>
    <t xml:space="preserve">Knjige </t>
  </si>
  <si>
    <t>PRIHODI I RASHODI PREMA IZVORIMA FINANCIRANJA</t>
  </si>
  <si>
    <t>BROJČANA OZNAKA I NAZIV IZVORA FINANCIRANJA</t>
  </si>
  <si>
    <t>UKUPNO PO IZVORIMA (PRIHODI )</t>
  </si>
  <si>
    <t>Pomoći proračunu iz drugih proračuna</t>
  </si>
  <si>
    <t>Vlastiti prihodi</t>
  </si>
  <si>
    <t>Donacije i ostali namjenski prihod proračunskih korisnika</t>
  </si>
  <si>
    <t>UKUPNO PO IZVORIMA (Rashodi)</t>
  </si>
  <si>
    <t>Pomoći proračunskim korisnicima iz proračuna koji im nije nadležan</t>
  </si>
  <si>
    <t>Vlastiti rashodi</t>
  </si>
  <si>
    <t>POSEBNI DIO</t>
  </si>
  <si>
    <t>RASHODI PREMA PROJEKTIMA</t>
  </si>
  <si>
    <t>RASHODI UKUPNO</t>
  </si>
  <si>
    <t>Ostali prihodi</t>
  </si>
  <si>
    <t>Prehrana</t>
  </si>
  <si>
    <t>Ukupan višak/manjak prihoda</t>
  </si>
  <si>
    <t>Višak/manjak prihoda - preneseni</t>
  </si>
  <si>
    <t>Višak/manjak prihoda i primitaka raspoloživ u sljedećem razdoblju</t>
  </si>
  <si>
    <t xml:space="preserve">INDEKS </t>
  </si>
  <si>
    <t>POLUGODIŠNJI IZVJEŠTAJ O IZVRŠENJU FINANCIJSKOG PLANA ZA 2023.G.</t>
  </si>
  <si>
    <t>Srpanj 2023.g.</t>
  </si>
  <si>
    <t>PLAN 2023.</t>
  </si>
  <si>
    <t>TEKUĆI PLAN 2023.</t>
  </si>
  <si>
    <t>IZVRŠENJE 01.-06.2023.</t>
  </si>
  <si>
    <t>Ostali rashodi</t>
  </si>
  <si>
    <t>Rashodi za zaposlene</t>
  </si>
  <si>
    <t>Usluge promidžbe i informiranja</t>
  </si>
  <si>
    <t>Prihodi iz nadležnog proračuna</t>
  </si>
  <si>
    <t>Postrojenje i oprema</t>
  </si>
  <si>
    <t>A811901</t>
  </si>
  <si>
    <t>ADMINISTRACIJA I UPRAVLJANJE</t>
  </si>
  <si>
    <t>Izvor</t>
  </si>
  <si>
    <t>11 Opći prihodi i primici</t>
  </si>
  <si>
    <t>Nakande za prijevoz, za rad na terenu i odvojeni život</t>
  </si>
  <si>
    <t>25 Vlastiti prihodi</t>
  </si>
  <si>
    <t>A812001</t>
  </si>
  <si>
    <t>REDOVNI PROGRAMI</t>
  </si>
  <si>
    <t>Knjige</t>
  </si>
  <si>
    <t>Ostale nespomenute izložbene vrijednosti</t>
  </si>
  <si>
    <t>55 Donacije i ostali namjenski prihodi proračunskih korisnika</t>
  </si>
  <si>
    <t xml:space="preserve">USTANOVA U KULTURI </t>
  </si>
  <si>
    <t>UMJETNIČKA GALERIJA DUBROVNIK</t>
  </si>
  <si>
    <t>POLUGODIŠNJI IZVJEŠTAJ O IZVRŠENJU FINANCIJSKOG PLANA UMJETNIČKE GALERIJE DUBROVNIK</t>
  </si>
  <si>
    <t>Tekuće pomoći proračunskim korisnicima iz proračuna koji im nije nadležan</t>
  </si>
  <si>
    <t>Prihodi od pozitivnih tečajnih razlika I razlika zbog primjene valutne klauzule</t>
  </si>
  <si>
    <t>Umjetnička djela ( izložena u galerijama, muzejima I slično )</t>
  </si>
  <si>
    <t>Poslovni objekti</t>
  </si>
  <si>
    <t>Donacije od pravnih I fizičkih osoba izvan općeg proračuna</t>
  </si>
  <si>
    <t>Građevinski objekti</t>
  </si>
  <si>
    <t>Knjige, umjetnička djela I ostale izložbene vrijednosti</t>
  </si>
  <si>
    <t>Članarine I norme</t>
  </si>
  <si>
    <t>Oprema za zaštitu I održavanje</t>
  </si>
  <si>
    <t>umjetnička djela ( izložena u galerijama, muzejima I slično)</t>
  </si>
  <si>
    <t>Materijal I sirovine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</si>
</sst>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sz val="10"/>
      <name val="Arial"/>
      <charset val="238"/>
    </font>
    <font>
      <sz val="10"/>
      <color indexed="8"/>
      <name val="MS Sans Serif"/>
      <family val="2"/>
      <charset val="238"/>
    </font>
    <font>
      <sz val="10"/>
      <name val="Geneva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/>
    <xf numFmtId="0" fontId="13" fillId="0" borderId="0"/>
    <xf numFmtId="0" fontId="24" fillId="0" borderId="0"/>
    <xf numFmtId="0" fontId="10" fillId="0" borderId="0"/>
    <xf numFmtId="0" fontId="10" fillId="0" borderId="0"/>
    <xf numFmtId="0" fontId="10" fillId="0" borderId="0"/>
  </cellStyleXfs>
  <cellXfs count="179">
    <xf numFmtId="0" fontId="0" fillId="0" borderId="0" xfId="0"/>
    <xf numFmtId="4" fontId="0" fillId="0" borderId="0" xfId="0" applyNumberFormat="1"/>
    <xf numFmtId="4" fontId="3" fillId="0" borderId="0" xfId="0" applyNumberFormat="1" applyFont="1"/>
    <xf numFmtId="4" fontId="0" fillId="0" borderId="0" xfId="0" applyNumberFormat="1" applyAlignment="1">
      <alignment horizontal="center"/>
    </xf>
    <xf numFmtId="0" fontId="2" fillId="0" borderId="0" xfId="1" applyAlignment="1">
      <alignment horizontal="center" vertical="center"/>
    </xf>
    <xf numFmtId="0" fontId="2" fillId="0" borderId="0" xfId="1"/>
    <xf numFmtId="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0" xfId="2"/>
    <xf numFmtId="4" fontId="1" fillId="0" borderId="0" xfId="2" applyNumberFormat="1"/>
    <xf numFmtId="0" fontId="15" fillId="0" borderId="0" xfId="5" applyFont="1"/>
    <xf numFmtId="0" fontId="14" fillId="0" borderId="0" xfId="5" applyFont="1" applyAlignment="1">
      <alignment horizontal="center" vertical="center" wrapText="1"/>
    </xf>
    <xf numFmtId="0" fontId="16" fillId="0" borderId="0" xfId="6" applyFont="1" applyAlignment="1">
      <alignment horizontal="left" wrapText="1"/>
    </xf>
    <xf numFmtId="3" fontId="17" fillId="0" borderId="0" xfId="6" applyNumberFormat="1" applyFont="1"/>
    <xf numFmtId="4" fontId="18" fillId="0" borderId="4" xfId="7" applyNumberFormat="1" applyFont="1" applyBorder="1" applyAlignment="1">
      <alignment horizontal="center" vertical="center" wrapText="1"/>
    </xf>
    <xf numFmtId="3" fontId="15" fillId="0" borderId="0" xfId="5" applyNumberFormat="1" applyFont="1"/>
    <xf numFmtId="0" fontId="20" fillId="0" borderId="0" xfId="6" quotePrefix="1" applyFont="1" applyAlignment="1">
      <alignment horizontal="left" wrapText="1"/>
    </xf>
    <xf numFmtId="0" fontId="20" fillId="0" borderId="1" xfId="6" quotePrefix="1" applyFont="1" applyBorder="1" applyAlignment="1">
      <alignment horizontal="left" wrapText="1"/>
    </xf>
    <xf numFmtId="0" fontId="19" fillId="0" borderId="0" xfId="6" quotePrefix="1" applyFont="1" applyAlignment="1">
      <alignment horizontal="left" wrapText="1"/>
    </xf>
    <xf numFmtId="3" fontId="19" fillId="0" borderId="0" xfId="6" applyNumberFormat="1" applyFont="1" applyAlignment="1">
      <alignment horizontal="right" wrapText="1"/>
    </xf>
    <xf numFmtId="4" fontId="19" fillId="0" borderId="0" xfId="6" applyNumberFormat="1" applyFont="1" applyAlignment="1">
      <alignment horizontal="center" wrapText="1"/>
    </xf>
    <xf numFmtId="4" fontId="17" fillId="0" borderId="0" xfId="6" applyNumberFormat="1" applyFont="1" applyAlignment="1">
      <alignment horizontal="center"/>
    </xf>
    <xf numFmtId="0" fontId="20" fillId="0" borderId="5" xfId="6" quotePrefix="1" applyFont="1" applyBorder="1" applyAlignment="1">
      <alignment horizontal="left" vertical="center" wrapText="1"/>
    </xf>
    <xf numFmtId="0" fontId="19" fillId="0" borderId="0" xfId="6" quotePrefix="1" applyFont="1" applyAlignment="1">
      <alignment horizontal="right" wrapText="1"/>
    </xf>
    <xf numFmtId="0" fontId="15" fillId="0" borderId="0" xfId="5" applyFont="1" applyAlignment="1">
      <alignment horizontal="center"/>
    </xf>
    <xf numFmtId="0" fontId="20" fillId="0" borderId="5" xfId="6" quotePrefix="1" applyFont="1" applyBorder="1" applyAlignment="1">
      <alignment horizontal="center" vertical="center" wrapText="1"/>
    </xf>
    <xf numFmtId="4" fontId="21" fillId="0" borderId="4" xfId="7" applyNumberFormat="1" applyFont="1" applyBorder="1" applyAlignment="1">
      <alignment horizontal="center" vertical="center" wrapText="1"/>
    </xf>
    <xf numFmtId="0" fontId="22" fillId="0" borderId="0" xfId="5" applyFont="1"/>
    <xf numFmtId="0" fontId="23" fillId="0" borderId="0" xfId="5" applyFont="1"/>
    <xf numFmtId="0" fontId="17" fillId="0" borderId="5" xfId="6" quotePrefix="1" applyFont="1" applyBorder="1" applyAlignment="1">
      <alignment horizontal="center" vertical="center" wrapText="1"/>
    </xf>
    <xf numFmtId="3" fontId="22" fillId="0" borderId="4" xfId="7" applyNumberFormat="1" applyFont="1" applyBorder="1" applyAlignment="1">
      <alignment horizontal="center" vertical="center" wrapText="1"/>
    </xf>
    <xf numFmtId="0" fontId="20" fillId="0" borderId="5" xfId="6" quotePrefix="1" applyFont="1" applyBorder="1" applyAlignment="1">
      <alignment horizontal="left" wrapText="1"/>
    </xf>
    <xf numFmtId="3" fontId="20" fillId="0" borderId="4" xfId="6" applyNumberFormat="1" applyFont="1" applyBorder="1" applyAlignment="1">
      <alignment horizontal="right"/>
    </xf>
    <xf numFmtId="3" fontId="22" fillId="0" borderId="0" xfId="5" applyNumberFormat="1" applyFont="1"/>
    <xf numFmtId="4" fontId="22" fillId="0" borderId="0" xfId="5" applyNumberFormat="1" applyFont="1" applyAlignment="1">
      <alignment vertical="center"/>
    </xf>
    <xf numFmtId="3" fontId="20" fillId="0" borderId="4" xfId="6" applyNumberFormat="1" applyFont="1" applyBorder="1" applyAlignment="1">
      <alignment horizontal="right" vertical="center" wrapText="1"/>
    </xf>
    <xf numFmtId="3" fontId="20" fillId="0" borderId="4" xfId="6" applyNumberFormat="1" applyFont="1" applyBorder="1" applyAlignment="1">
      <alignment horizontal="right" wrapText="1"/>
    </xf>
    <xf numFmtId="3" fontId="20" fillId="0" borderId="5" xfId="6" quotePrefix="1" applyNumberFormat="1" applyFont="1" applyBorder="1" applyAlignment="1">
      <alignment horizontal="right" vertical="center" wrapText="1"/>
    </xf>
    <xf numFmtId="0" fontId="22" fillId="0" borderId="0" xfId="8" applyFont="1"/>
    <xf numFmtId="0" fontId="21" fillId="0" borderId="5" xfId="8" applyFont="1" applyBorder="1" applyAlignment="1">
      <alignment horizontal="center" vertical="center" wrapText="1"/>
    </xf>
    <xf numFmtId="0" fontId="21" fillId="0" borderId="6" xfId="8" applyFont="1" applyBorder="1" applyAlignment="1">
      <alignment horizontal="center" vertical="center" wrapText="1"/>
    </xf>
    <xf numFmtId="4" fontId="21" fillId="0" borderId="6" xfId="7" applyNumberFormat="1" applyFont="1" applyBorder="1" applyAlignment="1">
      <alignment horizontal="center" vertical="center" wrapText="1"/>
    </xf>
    <xf numFmtId="0" fontId="21" fillId="0" borderId="0" xfId="8" applyFont="1"/>
    <xf numFmtId="0" fontId="22" fillId="0" borderId="0" xfId="8" applyFont="1" applyAlignment="1">
      <alignment horizontal="center"/>
    </xf>
    <xf numFmtId="3" fontId="22" fillId="0" borderId="0" xfId="8" applyNumberFormat="1" applyFont="1" applyAlignment="1">
      <alignment horizontal="right"/>
    </xf>
    <xf numFmtId="4" fontId="22" fillId="0" borderId="0" xfId="8" applyNumberFormat="1" applyFont="1" applyAlignment="1">
      <alignment horizontal="right"/>
    </xf>
    <xf numFmtId="3" fontId="22" fillId="0" borderId="0" xfId="8" applyNumberFormat="1" applyFont="1"/>
    <xf numFmtId="0" fontId="21" fillId="0" borderId="4" xfId="8" applyFont="1" applyBorder="1" applyAlignment="1">
      <alignment horizontal="left"/>
    </xf>
    <xf numFmtId="0" fontId="20" fillId="0" borderId="4" xfId="9" applyFont="1" applyBorder="1" applyAlignment="1">
      <alignment horizontal="left" wrapText="1"/>
    </xf>
    <xf numFmtId="3" fontId="21" fillId="0" borderId="4" xfId="8" applyNumberFormat="1" applyFont="1" applyBorder="1" applyAlignment="1">
      <alignment horizontal="right"/>
    </xf>
    <xf numFmtId="3" fontId="20" fillId="0" borderId="4" xfId="9" applyNumberFormat="1" applyFont="1" applyBorder="1" applyAlignment="1">
      <alignment horizontal="right" wrapText="1"/>
    </xf>
    <xf numFmtId="0" fontId="17" fillId="0" borderId="4" xfId="9" applyFont="1" applyBorder="1" applyAlignment="1">
      <alignment horizontal="left" wrapText="1"/>
    </xf>
    <xf numFmtId="3" fontId="17" fillId="0" borderId="4" xfId="9" applyNumberFormat="1" applyFont="1" applyBorder="1" applyAlignment="1">
      <alignment horizontal="right" wrapText="1"/>
    </xf>
    <xf numFmtId="0" fontId="22" fillId="0" borderId="4" xfId="8" applyFont="1" applyBorder="1" applyAlignment="1">
      <alignment horizontal="left"/>
    </xf>
    <xf numFmtId="3" fontId="22" fillId="0" borderId="4" xfId="8" applyNumberFormat="1" applyFont="1" applyBorder="1" applyAlignment="1">
      <alignment horizontal="right"/>
    </xf>
    <xf numFmtId="0" fontId="20" fillId="0" borderId="4" xfId="10" applyFont="1" applyBorder="1" applyAlignment="1">
      <alignment horizontal="left" wrapText="1"/>
    </xf>
    <xf numFmtId="0" fontId="17" fillId="0" borderId="4" xfId="10" applyFont="1" applyBorder="1" applyAlignment="1">
      <alignment horizontal="left" wrapText="1"/>
    </xf>
    <xf numFmtId="0" fontId="20" fillId="0" borderId="4" xfId="11" applyFont="1" applyBorder="1" applyAlignment="1">
      <alignment horizontal="left" wrapText="1"/>
    </xf>
    <xf numFmtId="0" fontId="17" fillId="0" borderId="4" xfId="11" applyFont="1" applyBorder="1" applyAlignment="1">
      <alignment horizontal="left" wrapText="1"/>
    </xf>
    <xf numFmtId="9" fontId="21" fillId="0" borderId="4" xfId="3" applyFont="1" applyFill="1" applyBorder="1" applyAlignment="1">
      <alignment horizontal="center"/>
    </xf>
    <xf numFmtId="0" fontId="26" fillId="0" borderId="5" xfId="8" applyFont="1" applyBorder="1" applyAlignment="1">
      <alignment horizontal="center" vertical="center" wrapText="1"/>
    </xf>
    <xf numFmtId="0" fontId="26" fillId="0" borderId="7" xfId="8" applyFont="1" applyBorder="1" applyAlignment="1">
      <alignment horizontal="center" vertical="center" wrapText="1"/>
    </xf>
    <xf numFmtId="0" fontId="27" fillId="0" borderId="5" xfId="6" quotePrefix="1" applyFont="1" applyBorder="1" applyAlignment="1">
      <alignment horizontal="center" vertical="center" wrapText="1"/>
    </xf>
    <xf numFmtId="3" fontId="28" fillId="0" borderId="4" xfId="7" applyNumberFormat="1" applyFont="1" applyBorder="1" applyAlignment="1">
      <alignment horizontal="center" vertical="center" wrapText="1"/>
    </xf>
    <xf numFmtId="4" fontId="28" fillId="0" borderId="4" xfId="7" applyNumberFormat="1" applyFont="1" applyBorder="1" applyAlignment="1">
      <alignment horizontal="center" vertical="center" wrapText="1"/>
    </xf>
    <xf numFmtId="0" fontId="25" fillId="2" borderId="4" xfId="8" applyFont="1" applyFill="1" applyBorder="1" applyAlignment="1">
      <alignment horizontal="left"/>
    </xf>
    <xf numFmtId="0" fontId="19" fillId="2" borderId="4" xfId="10" applyFont="1" applyFill="1" applyBorder="1" applyAlignment="1">
      <alignment horizontal="left" wrapText="1"/>
    </xf>
    <xf numFmtId="3" fontId="25" fillId="2" borderId="4" xfId="8" applyNumberFormat="1" applyFont="1" applyFill="1" applyBorder="1" applyAlignment="1">
      <alignment horizontal="right"/>
    </xf>
    <xf numFmtId="0" fontId="25" fillId="0" borderId="0" xfId="8" applyFont="1"/>
    <xf numFmtId="0" fontId="19" fillId="2" borderId="4" xfId="9" applyFont="1" applyFill="1" applyBorder="1" applyAlignment="1">
      <alignment horizontal="left" wrapText="1"/>
    </xf>
    <xf numFmtId="9" fontId="25" fillId="2" borderId="4" xfId="3" applyFont="1" applyFill="1" applyBorder="1" applyAlignment="1">
      <alignment horizontal="center"/>
    </xf>
    <xf numFmtId="9" fontId="22" fillId="0" borderId="4" xfId="3" applyFont="1" applyFill="1" applyBorder="1" applyAlignment="1">
      <alignment horizontal="center"/>
    </xf>
    <xf numFmtId="9" fontId="20" fillId="0" borderId="4" xfId="3" applyFont="1" applyFill="1" applyBorder="1" applyAlignment="1" applyProtection="1">
      <alignment horizontal="center" vertical="center"/>
    </xf>
    <xf numFmtId="0" fontId="21" fillId="0" borderId="5" xfId="5" applyFont="1" applyBorder="1" applyAlignment="1">
      <alignment horizontal="center" vertical="center" wrapText="1"/>
    </xf>
    <xf numFmtId="0" fontId="21" fillId="0" borderId="6" xfId="5" applyFont="1" applyBorder="1" applyAlignment="1">
      <alignment horizontal="center" vertical="center" wrapText="1"/>
    </xf>
    <xf numFmtId="0" fontId="21" fillId="0" borderId="7" xfId="5" applyFont="1" applyBorder="1" applyAlignment="1">
      <alignment horizontal="center" vertical="center" wrapText="1"/>
    </xf>
    <xf numFmtId="0" fontId="21" fillId="0" borderId="4" xfId="5" applyFont="1" applyBorder="1" applyAlignment="1">
      <alignment horizontal="left" vertical="center"/>
    </xf>
    <xf numFmtId="0" fontId="20" fillId="0" borderId="4" xfId="9" applyFont="1" applyBorder="1" applyAlignment="1">
      <alignment horizontal="left" vertical="center" wrapText="1"/>
    </xf>
    <xf numFmtId="3" fontId="20" fillId="0" borderId="4" xfId="9" applyNumberFormat="1" applyFont="1" applyBorder="1" applyAlignment="1">
      <alignment horizontal="right" vertical="center" wrapText="1"/>
    </xf>
    <xf numFmtId="0" fontId="21" fillId="0" borderId="4" xfId="5" applyFont="1" applyBorder="1" applyAlignment="1">
      <alignment horizontal="left"/>
    </xf>
    <xf numFmtId="0" fontId="22" fillId="0" borderId="4" xfId="5" applyFont="1" applyBorder="1" applyAlignment="1">
      <alignment horizontal="left"/>
    </xf>
    <xf numFmtId="3" fontId="21" fillId="0" borderId="4" xfId="5" applyNumberFormat="1" applyFont="1" applyBorder="1" applyAlignment="1">
      <alignment horizontal="right"/>
    </xf>
    <xf numFmtId="3" fontId="22" fillId="0" borderId="4" xfId="5" applyNumberFormat="1" applyFont="1" applyBorder="1" applyAlignment="1">
      <alignment horizontal="right"/>
    </xf>
    <xf numFmtId="3" fontId="21" fillId="0" borderId="4" xfId="5" applyNumberFormat="1" applyFont="1" applyBorder="1"/>
    <xf numFmtId="0" fontId="21" fillId="0" borderId="0" xfId="5" applyFont="1"/>
    <xf numFmtId="0" fontId="22" fillId="0" borderId="0" xfId="5" applyFont="1" applyAlignment="1">
      <alignment vertical="center"/>
    </xf>
    <xf numFmtId="9" fontId="25" fillId="4" borderId="4" xfId="3" applyFont="1" applyFill="1" applyBorder="1" applyAlignment="1">
      <alignment horizontal="center"/>
    </xf>
    <xf numFmtId="4" fontId="19" fillId="4" borderId="0" xfId="0" applyNumberFormat="1" applyFont="1" applyFill="1"/>
    <xf numFmtId="4" fontId="3" fillId="5" borderId="0" xfId="0" applyNumberFormat="1" applyFont="1" applyFill="1"/>
    <xf numFmtId="4" fontId="3" fillId="3" borderId="0" xfId="0" applyNumberFormat="1" applyFont="1" applyFill="1"/>
    <xf numFmtId="4" fontId="3" fillId="5" borderId="3" xfId="0" applyNumberFormat="1" applyFont="1" applyFill="1" applyBorder="1" applyAlignment="1">
      <alignment horizontal="center"/>
    </xf>
    <xf numFmtId="4" fontId="3" fillId="5" borderId="3" xfId="0" applyNumberFormat="1" applyFont="1" applyFill="1" applyBorder="1"/>
    <xf numFmtId="4" fontId="19" fillId="4" borderId="4" xfId="0" applyNumberFormat="1" applyFont="1" applyFill="1" applyBorder="1" applyAlignment="1">
      <alignment horizontal="center"/>
    </xf>
    <xf numFmtId="4" fontId="19" fillId="4" borderId="4" xfId="0" applyNumberFormat="1" applyFont="1" applyFill="1" applyBorder="1"/>
    <xf numFmtId="4" fontId="19" fillId="0" borderId="0" xfId="0" applyNumberFormat="1" applyFont="1"/>
    <xf numFmtId="9" fontId="3" fillId="5" borderId="3" xfId="3" applyFont="1" applyFill="1" applyBorder="1" applyAlignment="1">
      <alignment horizontal="right"/>
    </xf>
    <xf numFmtId="9" fontId="0" fillId="0" borderId="2" xfId="3" applyFont="1" applyFill="1" applyBorder="1" applyAlignment="1">
      <alignment horizontal="right"/>
    </xf>
    <xf numFmtId="9" fontId="4" fillId="0" borderId="2" xfId="3" applyFont="1" applyFill="1" applyBorder="1" applyAlignment="1">
      <alignment horizontal="right"/>
    </xf>
    <xf numFmtId="9" fontId="0" fillId="0" borderId="2" xfId="3" applyFont="1" applyBorder="1" applyAlignment="1">
      <alignment horizontal="right"/>
    </xf>
    <xf numFmtId="3" fontId="21" fillId="6" borderId="4" xfId="8" applyNumberFormat="1" applyFont="1" applyFill="1" applyBorder="1" applyAlignment="1">
      <alignment horizontal="right"/>
    </xf>
    <xf numFmtId="3" fontId="22" fillId="0" borderId="0" xfId="5" applyNumberFormat="1" applyFont="1" applyAlignment="1">
      <alignment vertical="center"/>
    </xf>
    <xf numFmtId="3" fontId="21" fillId="0" borderId="0" xfId="8" applyNumberFormat="1" applyFont="1"/>
    <xf numFmtId="0" fontId="0" fillId="0" borderId="2" xfId="0" applyBorder="1" applyAlignment="1">
      <alignment horizontal="left" vertical="top"/>
    </xf>
    <xf numFmtId="0" fontId="22" fillId="0" borderId="4" xfId="5" applyFont="1" applyBorder="1" applyAlignment="1">
      <alignment vertical="center"/>
    </xf>
    <xf numFmtId="3" fontId="22" fillId="0" borderId="4" xfId="5" applyNumberFormat="1" applyFont="1" applyBorder="1" applyAlignment="1">
      <alignment vertical="center"/>
    </xf>
    <xf numFmtId="0" fontId="22" fillId="0" borderId="0" xfId="5" applyFont="1" applyAlignment="1">
      <alignment horizontal="center"/>
    </xf>
    <xf numFmtId="4" fontId="29" fillId="0" borderId="4" xfId="7" applyNumberFormat="1" applyFont="1" applyBorder="1" applyAlignment="1">
      <alignment horizontal="center" vertical="center" wrapText="1"/>
    </xf>
    <xf numFmtId="3" fontId="30" fillId="0" borderId="4" xfId="7" applyNumberFormat="1" applyFont="1" applyBorder="1" applyAlignment="1">
      <alignment horizontal="center" vertical="center" wrapText="1"/>
    </xf>
    <xf numFmtId="3" fontId="31" fillId="2" borderId="4" xfId="8" applyNumberFormat="1" applyFont="1" applyFill="1" applyBorder="1" applyAlignment="1">
      <alignment horizontal="right"/>
    </xf>
    <xf numFmtId="3" fontId="29" fillId="0" borderId="4" xfId="9" applyNumberFormat="1" applyFont="1" applyBorder="1" applyAlignment="1">
      <alignment horizontal="right" vertical="center" wrapText="1"/>
    </xf>
    <xf numFmtId="3" fontId="32" fillId="0" borderId="4" xfId="9" applyNumberFormat="1" applyFont="1" applyBorder="1" applyAlignment="1">
      <alignment horizontal="right" wrapText="1"/>
    </xf>
    <xf numFmtId="3" fontId="32" fillId="0" borderId="4" xfId="5" applyNumberFormat="1" applyFont="1" applyBorder="1" applyAlignment="1">
      <alignment horizontal="right"/>
    </xf>
    <xf numFmtId="3" fontId="29" fillId="0" borderId="4" xfId="5" applyNumberFormat="1" applyFont="1" applyBorder="1" applyAlignment="1">
      <alignment horizontal="right"/>
    </xf>
    <xf numFmtId="3" fontId="29" fillId="0" borderId="4" xfId="5" applyNumberFormat="1" applyFont="1" applyBorder="1"/>
    <xf numFmtId="3" fontId="32" fillId="0" borderId="4" xfId="5" applyNumberFormat="1" applyFont="1" applyBorder="1" applyAlignment="1">
      <alignment vertical="center"/>
    </xf>
    <xf numFmtId="0" fontId="32" fillId="0" borderId="0" xfId="5" applyFont="1"/>
    <xf numFmtId="9" fontId="22" fillId="0" borderId="4" xfId="3" applyFont="1" applyFill="1" applyBorder="1" applyAlignment="1">
      <alignment horizontal="center" vertical="center"/>
    </xf>
    <xf numFmtId="9" fontId="15" fillId="2" borderId="4" xfId="3" applyFont="1" applyFill="1" applyBorder="1" applyAlignment="1">
      <alignment horizontal="center"/>
    </xf>
    <xf numFmtId="3" fontId="21" fillId="0" borderId="5" xfId="6" quotePrefix="1" applyNumberFormat="1" applyFont="1" applyBorder="1" applyAlignment="1">
      <alignment horizontal="right" vertical="center" wrapText="1"/>
    </xf>
    <xf numFmtId="0" fontId="21" fillId="0" borderId="5" xfId="6" quotePrefix="1" applyFont="1" applyBorder="1" applyAlignment="1">
      <alignment horizontal="center" vertical="center" wrapText="1"/>
    </xf>
    <xf numFmtId="0" fontId="28" fillId="0" borderId="5" xfId="6" quotePrefix="1" applyFont="1" applyBorder="1" applyAlignment="1">
      <alignment horizontal="center" vertical="center" wrapText="1"/>
    </xf>
    <xf numFmtId="3" fontId="21" fillId="0" borderId="4" xfId="9" applyNumberFormat="1" applyFont="1" applyBorder="1" applyAlignment="1">
      <alignment horizontal="right" wrapText="1"/>
    </xf>
    <xf numFmtId="3" fontId="22" fillId="0" borderId="4" xfId="9" applyNumberFormat="1" applyFont="1" applyBorder="1" applyAlignment="1">
      <alignment horizontal="right" wrapText="1"/>
    </xf>
    <xf numFmtId="3" fontId="21" fillId="0" borderId="4" xfId="9" applyNumberFormat="1" applyFont="1" applyBorder="1" applyAlignment="1">
      <alignment horizontal="right" vertical="center" wrapText="1"/>
    </xf>
    <xf numFmtId="0" fontId="20" fillId="6" borderId="5" xfId="6" quotePrefix="1" applyFont="1" applyFill="1" applyBorder="1" applyAlignment="1">
      <alignment horizontal="center" vertical="center" wrapText="1"/>
    </xf>
    <xf numFmtId="0" fontId="27" fillId="6" borderId="5" xfId="6" quotePrefix="1" applyFont="1" applyFill="1" applyBorder="1" applyAlignment="1">
      <alignment horizontal="center" vertical="center" wrapText="1"/>
    </xf>
    <xf numFmtId="3" fontId="20" fillId="6" borderId="4" xfId="9" applyNumberFormat="1" applyFont="1" applyFill="1" applyBorder="1" applyAlignment="1">
      <alignment horizontal="right" vertical="center" wrapText="1"/>
    </xf>
    <xf numFmtId="3" fontId="17" fillId="6" borderId="4" xfId="9" applyNumberFormat="1" applyFont="1" applyFill="1" applyBorder="1" applyAlignment="1">
      <alignment horizontal="right" wrapText="1"/>
    </xf>
    <xf numFmtId="3" fontId="22" fillId="6" borderId="4" xfId="5" applyNumberFormat="1" applyFont="1" applyFill="1" applyBorder="1" applyAlignment="1">
      <alignment horizontal="right"/>
    </xf>
    <xf numFmtId="3" fontId="21" fillId="6" borderId="4" xfId="5" applyNumberFormat="1" applyFont="1" applyFill="1" applyBorder="1" applyAlignment="1">
      <alignment horizontal="right"/>
    </xf>
    <xf numFmtId="3" fontId="21" fillId="6" borderId="4" xfId="5" applyNumberFormat="1" applyFont="1" applyFill="1" applyBorder="1"/>
    <xf numFmtId="3" fontId="22" fillId="6" borderId="4" xfId="5" applyNumberFormat="1" applyFont="1" applyFill="1" applyBorder="1" applyAlignment="1">
      <alignment vertical="center"/>
    </xf>
    <xf numFmtId="0" fontId="22" fillId="6" borderId="0" xfId="5" applyFont="1" applyFill="1"/>
    <xf numFmtId="4" fontId="22" fillId="0" borderId="0" xfId="5" applyNumberFormat="1" applyFont="1"/>
    <xf numFmtId="3" fontId="25" fillId="0" borderId="0" xfId="8" applyNumberFormat="1" applyFont="1"/>
    <xf numFmtId="4" fontId="0" fillId="6" borderId="0" xfId="0" applyNumberFormat="1" applyFill="1"/>
    <xf numFmtId="4" fontId="3" fillId="4" borderId="2" xfId="0" applyNumberFormat="1" applyFont="1" applyFill="1" applyBorder="1"/>
    <xf numFmtId="3" fontId="0" fillId="6" borderId="2" xfId="0" applyNumberForma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3" fontId="4" fillId="6" borderId="2" xfId="0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19" fillId="4" borderId="4" xfId="0" applyNumberFormat="1" applyFont="1" applyFill="1" applyBorder="1" applyAlignment="1">
      <alignment horizontal="right"/>
    </xf>
    <xf numFmtId="4" fontId="3" fillId="7" borderId="2" xfId="0" applyNumberFormat="1" applyFont="1" applyFill="1" applyBorder="1" applyAlignment="1">
      <alignment horizontal="center"/>
    </xf>
    <xf numFmtId="4" fontId="3" fillId="7" borderId="2" xfId="0" applyNumberFormat="1" applyFont="1" applyFill="1" applyBorder="1"/>
    <xf numFmtId="3" fontId="3" fillId="7" borderId="2" xfId="0" applyNumberFormat="1" applyFont="1" applyFill="1" applyBorder="1" applyAlignment="1">
      <alignment horizontal="right"/>
    </xf>
    <xf numFmtId="9" fontId="3" fillId="7" borderId="2" xfId="3" applyFont="1" applyFill="1" applyBorder="1" applyAlignment="1">
      <alignment horizontal="right"/>
    </xf>
    <xf numFmtId="0" fontId="3" fillId="7" borderId="2" xfId="0" applyFont="1" applyFill="1" applyBorder="1"/>
    <xf numFmtId="0" fontId="22" fillId="0" borderId="4" xfId="8" applyFont="1" applyBorder="1" applyAlignment="1">
      <alignment horizontal="center"/>
    </xf>
    <xf numFmtId="0" fontId="22" fillId="0" borderId="4" xfId="8" applyFont="1" applyBorder="1"/>
    <xf numFmtId="4" fontId="22" fillId="0" borderId="4" xfId="8" applyNumberFormat="1" applyFont="1" applyBorder="1" applyAlignment="1">
      <alignment horizontal="right"/>
    </xf>
    <xf numFmtId="0" fontId="17" fillId="0" borderId="4" xfId="9" applyFont="1" applyBorder="1" applyAlignment="1">
      <alignment horizontal="left" vertical="center" wrapText="1"/>
    </xf>
    <xf numFmtId="3" fontId="17" fillId="6" borderId="4" xfId="9" applyNumberFormat="1" applyFont="1" applyFill="1" applyBorder="1" applyAlignment="1">
      <alignment horizontal="right" vertical="center" wrapText="1"/>
    </xf>
    <xf numFmtId="3" fontId="22" fillId="0" borderId="4" xfId="9" applyNumberFormat="1" applyFont="1" applyBorder="1" applyAlignment="1">
      <alignment horizontal="right" vertical="center" wrapText="1"/>
    </xf>
    <xf numFmtId="3" fontId="17" fillId="0" borderId="4" xfId="9" applyNumberFormat="1" applyFont="1" applyBorder="1" applyAlignment="1">
      <alignment horizontal="right" vertical="center" wrapText="1"/>
    </xf>
    <xf numFmtId="4" fontId="3" fillId="6" borderId="0" xfId="0" applyNumberFormat="1" applyFont="1" applyFill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3" fontId="0" fillId="6" borderId="3" xfId="0" applyNumberFormat="1" applyFill="1" applyBorder="1" applyAlignment="1">
      <alignment horizontal="right"/>
    </xf>
    <xf numFmtId="3" fontId="0" fillId="0" borderId="3" xfId="0" applyNumberFormat="1" applyBorder="1" applyAlignment="1">
      <alignment horizontal="right"/>
    </xf>
    <xf numFmtId="4" fontId="4" fillId="6" borderId="2" xfId="0" applyNumberFormat="1" applyFont="1" applyFill="1" applyBorder="1"/>
    <xf numFmtId="9" fontId="4" fillId="6" borderId="2" xfId="3" applyFont="1" applyFill="1" applyBorder="1" applyAlignment="1">
      <alignment horizontal="right"/>
    </xf>
    <xf numFmtId="0" fontId="4" fillId="6" borderId="2" xfId="0" applyFont="1" applyFill="1" applyBorder="1"/>
    <xf numFmtId="4" fontId="4" fillId="6" borderId="0" xfId="0" applyNumberFormat="1" applyFont="1" applyFill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4" fillId="0" borderId="0" xfId="5" applyFont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16" fillId="0" borderId="0" xfId="6" quotePrefix="1" applyFont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25" fillId="0" borderId="0" xfId="8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25" fillId="0" borderId="1" xfId="5" applyFont="1" applyBorder="1" applyAlignment="1">
      <alignment horizontal="center" vertical="center"/>
    </xf>
  </cellXfs>
  <cellStyles count="12"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4" xfId="5" xr:uid="{00000000-0005-0000-0000-000004000000}"/>
    <cellStyle name="Normal 5" xfId="8" xr:uid="{00000000-0005-0000-0000-000005000000}"/>
    <cellStyle name="Normalno" xfId="0" builtinId="0"/>
    <cellStyle name="Obično_1Prihodi-rashodi2004" xfId="7" xr:uid="{00000000-0005-0000-0000-000006000000}"/>
    <cellStyle name="Obično_bilanca" xfId="6" xr:uid="{00000000-0005-0000-0000-000007000000}"/>
    <cellStyle name="Obično_List4" xfId="10" xr:uid="{00000000-0005-0000-0000-000008000000}"/>
    <cellStyle name="Obično_List5" xfId="11" xr:uid="{00000000-0005-0000-0000-000009000000}"/>
    <cellStyle name="Obično_List7" xfId="9" xr:uid="{00000000-0005-0000-0000-00000A000000}"/>
    <cellStyle name="Postota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E849.92F18F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4</xdr:row>
      <xdr:rowOff>95250</xdr:rowOff>
    </xdr:from>
    <xdr:to>
      <xdr:col>19</xdr:col>
      <xdr:colOff>133350</xdr:colOff>
      <xdr:row>13</xdr:row>
      <xdr:rowOff>104775</xdr:rowOff>
    </xdr:to>
    <xdr:pic>
      <xdr:nvPicPr>
        <xdr:cNvPr id="2" name="Picture 1" descr="cid:image001.png@01D7E849.92F18F40">
          <a:extLst>
            <a:ext uri="{FF2B5EF4-FFF2-40B4-BE49-F238E27FC236}">
              <a16:creationId xmlns:a16="http://schemas.microsoft.com/office/drawing/2014/main" id="{E668DDC8-9CBD-4093-A06B-3C609688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857250"/>
          <a:ext cx="459105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ijana/Documents/__________DOKUMENTI%202022/Financijska%20izvje&#353;&#263;a/02%20FI%20I-VI%202022/Podloga%20za%20izvr&#353;e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SOLIDIRANI"/>
      <sheetName val="prorač. "/>
      <sheetName val="vanpror."/>
      <sheetName val="vanpror. prihodi"/>
      <sheetName val="PLAN RASHODA I IZDATAKA"/>
    </sheetNames>
    <sheetDataSet>
      <sheetData sheetId="0" refreshError="1">
        <row r="5">
          <cell r="D5">
            <v>1600</v>
          </cell>
        </row>
        <row r="192">
          <cell r="G19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2"/>
  <sheetViews>
    <sheetView tabSelected="1" workbookViewId="0">
      <selection activeCell="A8" sqref="A8:I10"/>
    </sheetView>
  </sheetViews>
  <sheetFormatPr defaultColWidth="8.85546875" defaultRowHeight="15"/>
  <cols>
    <col min="1" max="16384" width="8.85546875" style="5"/>
  </cols>
  <sheetData>
    <row r="1" spans="1:9">
      <c r="A1" s="4"/>
      <c r="B1" s="4"/>
      <c r="C1" s="4"/>
      <c r="D1" s="4"/>
      <c r="E1" s="4"/>
      <c r="F1" s="4"/>
      <c r="G1" s="4"/>
    </row>
    <row r="2" spans="1:9" ht="26.25">
      <c r="A2" s="167" t="s">
        <v>160</v>
      </c>
      <c r="B2" s="167"/>
      <c r="C2" s="167"/>
      <c r="D2" s="167"/>
      <c r="E2" s="167"/>
      <c r="F2" s="167"/>
      <c r="G2" s="167"/>
      <c r="H2" s="167"/>
      <c r="I2" s="167"/>
    </row>
    <row r="3" spans="1:9" ht="26.25">
      <c r="A3" s="167" t="s">
        <v>161</v>
      </c>
      <c r="B3" s="167"/>
      <c r="C3" s="167"/>
      <c r="D3" s="167"/>
      <c r="E3" s="167"/>
      <c r="F3" s="167"/>
      <c r="G3" s="167"/>
      <c r="H3" s="167"/>
      <c r="I3" s="167"/>
    </row>
    <row r="4" spans="1:9">
      <c r="A4" s="4"/>
      <c r="B4" s="4"/>
      <c r="C4" s="4"/>
      <c r="D4" s="4"/>
      <c r="E4" s="4"/>
      <c r="F4" s="4"/>
      <c r="G4" s="4"/>
    </row>
    <row r="7" spans="1:9">
      <c r="A7" s="4"/>
      <c r="B7" s="4"/>
      <c r="C7" s="4"/>
      <c r="D7" s="4"/>
      <c r="E7" s="4"/>
      <c r="F7" s="4"/>
      <c r="G7" s="4"/>
    </row>
    <row r="8" spans="1:9" ht="21" customHeight="1">
      <c r="A8" s="170" t="s">
        <v>139</v>
      </c>
      <c r="B8" s="170"/>
      <c r="C8" s="170"/>
      <c r="D8" s="170"/>
      <c r="E8" s="170"/>
      <c r="F8" s="170"/>
      <c r="G8" s="170"/>
      <c r="H8" s="170"/>
      <c r="I8" s="170"/>
    </row>
    <row r="9" spans="1:9">
      <c r="A9" s="170"/>
      <c r="B9" s="170"/>
      <c r="C9" s="170"/>
      <c r="D9" s="170"/>
      <c r="E9" s="170"/>
      <c r="F9" s="170"/>
      <c r="G9" s="170"/>
      <c r="H9" s="170"/>
      <c r="I9" s="170"/>
    </row>
    <row r="10" spans="1:9">
      <c r="A10" s="170"/>
      <c r="B10" s="170"/>
      <c r="C10" s="170"/>
      <c r="D10" s="170"/>
      <c r="E10" s="170"/>
      <c r="F10" s="170"/>
      <c r="G10" s="170"/>
      <c r="H10" s="170"/>
      <c r="I10" s="170"/>
    </row>
    <row r="11" spans="1:9" ht="23.25">
      <c r="A11" s="168"/>
      <c r="B11" s="168"/>
      <c r="C11" s="168"/>
      <c r="D11" s="168"/>
      <c r="E11" s="168"/>
      <c r="F11" s="168"/>
      <c r="G11" s="168"/>
      <c r="H11" s="168"/>
      <c r="I11" s="168"/>
    </row>
    <row r="12" spans="1:9">
      <c r="A12" s="4"/>
      <c r="B12" s="4"/>
      <c r="C12" s="4"/>
      <c r="D12" s="4"/>
      <c r="E12" s="4"/>
      <c r="F12" s="4"/>
      <c r="G12" s="4"/>
    </row>
    <row r="14" spans="1:9">
      <c r="A14" s="4"/>
      <c r="B14" s="4"/>
      <c r="C14" s="4"/>
      <c r="D14" s="4"/>
      <c r="E14" s="4"/>
      <c r="F14" s="4"/>
      <c r="G14" s="4"/>
    </row>
    <row r="15" spans="1:9">
      <c r="A15" s="4"/>
      <c r="B15" s="4"/>
      <c r="C15" s="4"/>
      <c r="D15" s="4"/>
      <c r="E15" s="4"/>
      <c r="F15" s="4"/>
      <c r="G15" s="4"/>
    </row>
    <row r="16" spans="1:9">
      <c r="A16" s="4"/>
      <c r="B16" s="4"/>
      <c r="C16" s="4"/>
      <c r="D16" s="4"/>
      <c r="E16" s="4"/>
      <c r="F16" s="4"/>
      <c r="G16" s="4"/>
    </row>
    <row r="17" spans="1:9">
      <c r="A17" s="4"/>
      <c r="B17" s="4"/>
      <c r="C17" s="4"/>
      <c r="D17" s="4"/>
      <c r="E17" s="4"/>
      <c r="F17" s="4"/>
      <c r="G17" s="4"/>
    </row>
    <row r="18" spans="1:9">
      <c r="A18" s="4"/>
      <c r="B18" s="4"/>
      <c r="C18" s="4"/>
      <c r="D18" s="4"/>
      <c r="E18" s="4"/>
      <c r="F18" s="4"/>
      <c r="G18" s="4"/>
    </row>
    <row r="19" spans="1:9">
      <c r="A19" s="4"/>
      <c r="B19" s="4"/>
      <c r="C19" s="4"/>
      <c r="D19" s="4"/>
      <c r="E19" s="4"/>
      <c r="F19" s="4"/>
      <c r="G19" s="4"/>
    </row>
    <row r="20" spans="1:9">
      <c r="A20" s="4"/>
      <c r="B20" s="4"/>
      <c r="C20" s="4"/>
      <c r="D20" s="4"/>
      <c r="E20" s="4"/>
      <c r="F20" s="4"/>
      <c r="G20" s="4"/>
    </row>
    <row r="21" spans="1:9">
      <c r="A21" s="4"/>
      <c r="B21" s="4"/>
      <c r="C21" s="4"/>
      <c r="D21" s="4"/>
      <c r="E21" s="4"/>
      <c r="F21" s="4"/>
      <c r="G21" s="4"/>
    </row>
    <row r="22" spans="1:9">
      <c r="A22" s="4"/>
      <c r="B22" s="4"/>
      <c r="C22" s="4"/>
      <c r="D22" s="4"/>
      <c r="E22" s="4"/>
      <c r="F22" s="4"/>
      <c r="G22" s="4"/>
    </row>
    <row r="24" spans="1:9">
      <c r="A24" s="4"/>
      <c r="B24" s="4"/>
      <c r="C24" s="4"/>
      <c r="D24" s="4"/>
      <c r="E24" s="4"/>
      <c r="F24" s="4"/>
      <c r="G24" s="4"/>
    </row>
    <row r="25" spans="1:9">
      <c r="A25" s="4"/>
      <c r="B25" s="4"/>
      <c r="C25" s="4"/>
      <c r="D25" s="4"/>
      <c r="E25" s="4"/>
      <c r="F25" s="4"/>
      <c r="G25" s="4"/>
    </row>
    <row r="26" spans="1:9">
      <c r="A26" s="4"/>
      <c r="B26" s="4"/>
      <c r="C26" s="4"/>
      <c r="D26" s="4"/>
      <c r="E26" s="4"/>
      <c r="F26" s="4"/>
      <c r="G26" s="4"/>
    </row>
    <row r="27" spans="1:9">
      <c r="A27" s="4"/>
      <c r="B27" s="4"/>
      <c r="C27" s="4"/>
      <c r="D27" s="4"/>
      <c r="E27" s="4"/>
      <c r="F27" s="4"/>
      <c r="G27" s="4"/>
    </row>
    <row r="28" spans="1:9" ht="15.75">
      <c r="A28" s="169" t="s">
        <v>140</v>
      </c>
      <c r="B28" s="169"/>
      <c r="C28" s="169"/>
      <c r="D28" s="169"/>
      <c r="E28" s="169"/>
      <c r="F28" s="169"/>
      <c r="G28" s="169"/>
      <c r="H28" s="169"/>
      <c r="I28" s="169"/>
    </row>
    <row r="29" spans="1:9">
      <c r="A29" s="4"/>
      <c r="B29" s="4"/>
      <c r="C29" s="4"/>
      <c r="D29" s="4"/>
      <c r="E29" s="4"/>
      <c r="F29" s="4"/>
      <c r="G29" s="4"/>
    </row>
    <row r="30" spans="1:9">
      <c r="A30" s="4"/>
      <c r="B30" s="4"/>
      <c r="C30" s="4"/>
      <c r="D30" s="4"/>
      <c r="E30" s="4"/>
      <c r="F30" s="4"/>
      <c r="G30" s="4"/>
    </row>
    <row r="31" spans="1:9">
      <c r="A31" s="4"/>
      <c r="B31" s="4"/>
      <c r="C31" s="4"/>
      <c r="D31" s="4"/>
      <c r="E31" s="4"/>
      <c r="F31" s="4"/>
      <c r="G31" s="4"/>
    </row>
    <row r="32" spans="1:9">
      <c r="A32" s="4"/>
      <c r="B32" s="4"/>
      <c r="C32" s="4"/>
      <c r="D32" s="4"/>
      <c r="E32" s="4"/>
      <c r="F32" s="4"/>
      <c r="G32" s="4"/>
    </row>
  </sheetData>
  <mergeCells count="5">
    <mergeCell ref="A2:I2"/>
    <mergeCell ref="A3:I3"/>
    <mergeCell ref="A11:I11"/>
    <mergeCell ref="A28:I28"/>
    <mergeCell ref="A8:I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8" tint="0.39997558519241921"/>
    <pageSetUpPr fitToPage="1"/>
  </sheetPr>
  <dimension ref="A2:L29"/>
  <sheetViews>
    <sheetView workbookViewId="0">
      <selection activeCell="L21" sqref="L21"/>
    </sheetView>
  </sheetViews>
  <sheetFormatPr defaultRowHeight="15.75"/>
  <cols>
    <col min="1" max="1" width="7.5703125" style="26" customWidth="1"/>
    <col min="2" max="2" width="40.28515625" style="26" bestFit="1" customWidth="1"/>
    <col min="3" max="3" width="13.28515625" style="26" bestFit="1" customWidth="1"/>
    <col min="4" max="5" width="16.7109375" style="26" customWidth="1"/>
    <col min="6" max="6" width="13.42578125" style="12" customWidth="1"/>
    <col min="7" max="7" width="10.5703125" style="12" customWidth="1"/>
    <col min="8" max="8" width="11.28515625" style="12" customWidth="1"/>
    <col min="9" max="9" width="9.140625" style="12"/>
    <col min="10" max="10" width="14.7109375" style="12" customWidth="1"/>
    <col min="11" max="11" width="15" style="12" customWidth="1"/>
    <col min="12" max="12" width="15.85546875" style="12" customWidth="1"/>
    <col min="13" max="257" width="9.140625" style="12"/>
    <col min="258" max="258" width="7.5703125" style="12" customWidth="1"/>
    <col min="259" max="259" width="40.7109375" style="12" customWidth="1"/>
    <col min="260" max="260" width="13.42578125" style="12" customWidth="1"/>
    <col min="261" max="261" width="16.7109375" style="12" customWidth="1"/>
    <col min="262" max="262" width="13.42578125" style="12" customWidth="1"/>
    <col min="263" max="263" width="10.5703125" style="12" customWidth="1"/>
    <col min="264" max="264" width="11.28515625" style="12" customWidth="1"/>
    <col min="265" max="265" width="9.140625" style="12"/>
    <col min="266" max="266" width="14.7109375" style="12" customWidth="1"/>
    <col min="267" max="267" width="15" style="12" customWidth="1"/>
    <col min="268" max="268" width="15.85546875" style="12" customWidth="1"/>
    <col min="269" max="513" width="9.140625" style="12"/>
    <col min="514" max="514" width="7.5703125" style="12" customWidth="1"/>
    <col min="515" max="515" width="40.7109375" style="12" customWidth="1"/>
    <col min="516" max="516" width="13.42578125" style="12" customWidth="1"/>
    <col min="517" max="517" width="16.7109375" style="12" customWidth="1"/>
    <col min="518" max="518" width="13.42578125" style="12" customWidth="1"/>
    <col min="519" max="519" width="10.5703125" style="12" customWidth="1"/>
    <col min="520" max="520" width="11.28515625" style="12" customWidth="1"/>
    <col min="521" max="521" width="9.140625" style="12"/>
    <col min="522" max="522" width="14.7109375" style="12" customWidth="1"/>
    <col min="523" max="523" width="15" style="12" customWidth="1"/>
    <col min="524" max="524" width="15.85546875" style="12" customWidth="1"/>
    <col min="525" max="769" width="9.140625" style="12"/>
    <col min="770" max="770" width="7.5703125" style="12" customWidth="1"/>
    <col min="771" max="771" width="40.7109375" style="12" customWidth="1"/>
    <col min="772" max="772" width="13.42578125" style="12" customWidth="1"/>
    <col min="773" max="773" width="16.7109375" style="12" customWidth="1"/>
    <col min="774" max="774" width="13.42578125" style="12" customWidth="1"/>
    <col min="775" max="775" width="10.5703125" style="12" customWidth="1"/>
    <col min="776" max="776" width="11.28515625" style="12" customWidth="1"/>
    <col min="777" max="777" width="9.140625" style="12"/>
    <col min="778" max="778" width="14.7109375" style="12" customWidth="1"/>
    <col min="779" max="779" width="15" style="12" customWidth="1"/>
    <col min="780" max="780" width="15.85546875" style="12" customWidth="1"/>
    <col min="781" max="1025" width="9.140625" style="12"/>
    <col min="1026" max="1026" width="7.5703125" style="12" customWidth="1"/>
    <col min="1027" max="1027" width="40.7109375" style="12" customWidth="1"/>
    <col min="1028" max="1028" width="13.42578125" style="12" customWidth="1"/>
    <col min="1029" max="1029" width="16.7109375" style="12" customWidth="1"/>
    <col min="1030" max="1030" width="13.42578125" style="12" customWidth="1"/>
    <col min="1031" max="1031" width="10.5703125" style="12" customWidth="1"/>
    <col min="1032" max="1032" width="11.28515625" style="12" customWidth="1"/>
    <col min="1033" max="1033" width="9.140625" style="12"/>
    <col min="1034" max="1034" width="14.7109375" style="12" customWidth="1"/>
    <col min="1035" max="1035" width="15" style="12" customWidth="1"/>
    <col min="1036" max="1036" width="15.85546875" style="12" customWidth="1"/>
    <col min="1037" max="1281" width="9.140625" style="12"/>
    <col min="1282" max="1282" width="7.5703125" style="12" customWidth="1"/>
    <col min="1283" max="1283" width="40.7109375" style="12" customWidth="1"/>
    <col min="1284" max="1284" width="13.42578125" style="12" customWidth="1"/>
    <col min="1285" max="1285" width="16.7109375" style="12" customWidth="1"/>
    <col min="1286" max="1286" width="13.42578125" style="12" customWidth="1"/>
    <col min="1287" max="1287" width="10.5703125" style="12" customWidth="1"/>
    <col min="1288" max="1288" width="11.28515625" style="12" customWidth="1"/>
    <col min="1289" max="1289" width="9.140625" style="12"/>
    <col min="1290" max="1290" width="14.7109375" style="12" customWidth="1"/>
    <col min="1291" max="1291" width="15" style="12" customWidth="1"/>
    <col min="1292" max="1292" width="15.85546875" style="12" customWidth="1"/>
    <col min="1293" max="1537" width="9.140625" style="12"/>
    <col min="1538" max="1538" width="7.5703125" style="12" customWidth="1"/>
    <col min="1539" max="1539" width="40.7109375" style="12" customWidth="1"/>
    <col min="1540" max="1540" width="13.42578125" style="12" customWidth="1"/>
    <col min="1541" max="1541" width="16.7109375" style="12" customWidth="1"/>
    <col min="1542" max="1542" width="13.42578125" style="12" customWidth="1"/>
    <col min="1543" max="1543" width="10.5703125" style="12" customWidth="1"/>
    <col min="1544" max="1544" width="11.28515625" style="12" customWidth="1"/>
    <col min="1545" max="1545" width="9.140625" style="12"/>
    <col min="1546" max="1546" width="14.7109375" style="12" customWidth="1"/>
    <col min="1547" max="1547" width="15" style="12" customWidth="1"/>
    <col min="1548" max="1548" width="15.85546875" style="12" customWidth="1"/>
    <col min="1549" max="1793" width="9.140625" style="12"/>
    <col min="1794" max="1794" width="7.5703125" style="12" customWidth="1"/>
    <col min="1795" max="1795" width="40.7109375" style="12" customWidth="1"/>
    <col min="1796" max="1796" width="13.42578125" style="12" customWidth="1"/>
    <col min="1797" max="1797" width="16.7109375" style="12" customWidth="1"/>
    <col min="1798" max="1798" width="13.42578125" style="12" customWidth="1"/>
    <col min="1799" max="1799" width="10.5703125" style="12" customWidth="1"/>
    <col min="1800" max="1800" width="11.28515625" style="12" customWidth="1"/>
    <col min="1801" max="1801" width="9.140625" style="12"/>
    <col min="1802" max="1802" width="14.7109375" style="12" customWidth="1"/>
    <col min="1803" max="1803" width="15" style="12" customWidth="1"/>
    <col min="1804" max="1804" width="15.85546875" style="12" customWidth="1"/>
    <col min="1805" max="2049" width="9.140625" style="12"/>
    <col min="2050" max="2050" width="7.5703125" style="12" customWidth="1"/>
    <col min="2051" max="2051" width="40.7109375" style="12" customWidth="1"/>
    <col min="2052" max="2052" width="13.42578125" style="12" customWidth="1"/>
    <col min="2053" max="2053" width="16.7109375" style="12" customWidth="1"/>
    <col min="2054" max="2054" width="13.42578125" style="12" customWidth="1"/>
    <col min="2055" max="2055" width="10.5703125" style="12" customWidth="1"/>
    <col min="2056" max="2056" width="11.28515625" style="12" customWidth="1"/>
    <col min="2057" max="2057" width="9.140625" style="12"/>
    <col min="2058" max="2058" width="14.7109375" style="12" customWidth="1"/>
    <col min="2059" max="2059" width="15" style="12" customWidth="1"/>
    <col min="2060" max="2060" width="15.85546875" style="12" customWidth="1"/>
    <col min="2061" max="2305" width="9.140625" style="12"/>
    <col min="2306" max="2306" width="7.5703125" style="12" customWidth="1"/>
    <col min="2307" max="2307" width="40.7109375" style="12" customWidth="1"/>
    <col min="2308" max="2308" width="13.42578125" style="12" customWidth="1"/>
    <col min="2309" max="2309" width="16.7109375" style="12" customWidth="1"/>
    <col min="2310" max="2310" width="13.42578125" style="12" customWidth="1"/>
    <col min="2311" max="2311" width="10.5703125" style="12" customWidth="1"/>
    <col min="2312" max="2312" width="11.28515625" style="12" customWidth="1"/>
    <col min="2313" max="2313" width="9.140625" style="12"/>
    <col min="2314" max="2314" width="14.7109375" style="12" customWidth="1"/>
    <col min="2315" max="2315" width="15" style="12" customWidth="1"/>
    <col min="2316" max="2316" width="15.85546875" style="12" customWidth="1"/>
    <col min="2317" max="2561" width="9.140625" style="12"/>
    <col min="2562" max="2562" width="7.5703125" style="12" customWidth="1"/>
    <col min="2563" max="2563" width="40.7109375" style="12" customWidth="1"/>
    <col min="2564" max="2564" width="13.42578125" style="12" customWidth="1"/>
    <col min="2565" max="2565" width="16.7109375" style="12" customWidth="1"/>
    <col min="2566" max="2566" width="13.42578125" style="12" customWidth="1"/>
    <col min="2567" max="2567" width="10.5703125" style="12" customWidth="1"/>
    <col min="2568" max="2568" width="11.28515625" style="12" customWidth="1"/>
    <col min="2569" max="2569" width="9.140625" style="12"/>
    <col min="2570" max="2570" width="14.7109375" style="12" customWidth="1"/>
    <col min="2571" max="2571" width="15" style="12" customWidth="1"/>
    <col min="2572" max="2572" width="15.85546875" style="12" customWidth="1"/>
    <col min="2573" max="2817" width="9.140625" style="12"/>
    <col min="2818" max="2818" width="7.5703125" style="12" customWidth="1"/>
    <col min="2819" max="2819" width="40.7109375" style="12" customWidth="1"/>
    <col min="2820" max="2820" width="13.42578125" style="12" customWidth="1"/>
    <col min="2821" max="2821" width="16.7109375" style="12" customWidth="1"/>
    <col min="2822" max="2822" width="13.42578125" style="12" customWidth="1"/>
    <col min="2823" max="2823" width="10.5703125" style="12" customWidth="1"/>
    <col min="2824" max="2824" width="11.28515625" style="12" customWidth="1"/>
    <col min="2825" max="2825" width="9.140625" style="12"/>
    <col min="2826" max="2826" width="14.7109375" style="12" customWidth="1"/>
    <col min="2827" max="2827" width="15" style="12" customWidth="1"/>
    <col min="2828" max="2828" width="15.85546875" style="12" customWidth="1"/>
    <col min="2829" max="3073" width="9.140625" style="12"/>
    <col min="3074" max="3074" width="7.5703125" style="12" customWidth="1"/>
    <col min="3075" max="3075" width="40.7109375" style="12" customWidth="1"/>
    <col min="3076" max="3076" width="13.42578125" style="12" customWidth="1"/>
    <col min="3077" max="3077" width="16.7109375" style="12" customWidth="1"/>
    <col min="3078" max="3078" width="13.42578125" style="12" customWidth="1"/>
    <col min="3079" max="3079" width="10.5703125" style="12" customWidth="1"/>
    <col min="3080" max="3080" width="11.28515625" style="12" customWidth="1"/>
    <col min="3081" max="3081" width="9.140625" style="12"/>
    <col min="3082" max="3082" width="14.7109375" style="12" customWidth="1"/>
    <col min="3083" max="3083" width="15" style="12" customWidth="1"/>
    <col min="3084" max="3084" width="15.85546875" style="12" customWidth="1"/>
    <col min="3085" max="3329" width="9.140625" style="12"/>
    <col min="3330" max="3330" width="7.5703125" style="12" customWidth="1"/>
    <col min="3331" max="3331" width="40.7109375" style="12" customWidth="1"/>
    <col min="3332" max="3332" width="13.42578125" style="12" customWidth="1"/>
    <col min="3333" max="3333" width="16.7109375" style="12" customWidth="1"/>
    <col min="3334" max="3334" width="13.42578125" style="12" customWidth="1"/>
    <col min="3335" max="3335" width="10.5703125" style="12" customWidth="1"/>
    <col min="3336" max="3336" width="11.28515625" style="12" customWidth="1"/>
    <col min="3337" max="3337" width="9.140625" style="12"/>
    <col min="3338" max="3338" width="14.7109375" style="12" customWidth="1"/>
    <col min="3339" max="3339" width="15" style="12" customWidth="1"/>
    <col min="3340" max="3340" width="15.85546875" style="12" customWidth="1"/>
    <col min="3341" max="3585" width="9.140625" style="12"/>
    <col min="3586" max="3586" width="7.5703125" style="12" customWidth="1"/>
    <col min="3587" max="3587" width="40.7109375" style="12" customWidth="1"/>
    <col min="3588" max="3588" width="13.42578125" style="12" customWidth="1"/>
    <col min="3589" max="3589" width="16.7109375" style="12" customWidth="1"/>
    <col min="3590" max="3590" width="13.42578125" style="12" customWidth="1"/>
    <col min="3591" max="3591" width="10.5703125" style="12" customWidth="1"/>
    <col min="3592" max="3592" width="11.28515625" style="12" customWidth="1"/>
    <col min="3593" max="3593" width="9.140625" style="12"/>
    <col min="3594" max="3594" width="14.7109375" style="12" customWidth="1"/>
    <col min="3595" max="3595" width="15" style="12" customWidth="1"/>
    <col min="3596" max="3596" width="15.85546875" style="12" customWidth="1"/>
    <col min="3597" max="3841" width="9.140625" style="12"/>
    <col min="3842" max="3842" width="7.5703125" style="12" customWidth="1"/>
    <col min="3843" max="3843" width="40.7109375" style="12" customWidth="1"/>
    <col min="3844" max="3844" width="13.42578125" style="12" customWidth="1"/>
    <col min="3845" max="3845" width="16.7109375" style="12" customWidth="1"/>
    <col min="3846" max="3846" width="13.42578125" style="12" customWidth="1"/>
    <col min="3847" max="3847" width="10.5703125" style="12" customWidth="1"/>
    <col min="3848" max="3848" width="11.28515625" style="12" customWidth="1"/>
    <col min="3849" max="3849" width="9.140625" style="12"/>
    <col min="3850" max="3850" width="14.7109375" style="12" customWidth="1"/>
    <col min="3851" max="3851" width="15" style="12" customWidth="1"/>
    <col min="3852" max="3852" width="15.85546875" style="12" customWidth="1"/>
    <col min="3853" max="4097" width="9.140625" style="12"/>
    <col min="4098" max="4098" width="7.5703125" style="12" customWidth="1"/>
    <col min="4099" max="4099" width="40.7109375" style="12" customWidth="1"/>
    <col min="4100" max="4100" width="13.42578125" style="12" customWidth="1"/>
    <col min="4101" max="4101" width="16.7109375" style="12" customWidth="1"/>
    <col min="4102" max="4102" width="13.42578125" style="12" customWidth="1"/>
    <col min="4103" max="4103" width="10.5703125" style="12" customWidth="1"/>
    <col min="4104" max="4104" width="11.28515625" style="12" customWidth="1"/>
    <col min="4105" max="4105" width="9.140625" style="12"/>
    <col min="4106" max="4106" width="14.7109375" style="12" customWidth="1"/>
    <col min="4107" max="4107" width="15" style="12" customWidth="1"/>
    <col min="4108" max="4108" width="15.85546875" style="12" customWidth="1"/>
    <col min="4109" max="4353" width="9.140625" style="12"/>
    <col min="4354" max="4354" width="7.5703125" style="12" customWidth="1"/>
    <col min="4355" max="4355" width="40.7109375" style="12" customWidth="1"/>
    <col min="4356" max="4356" width="13.42578125" style="12" customWidth="1"/>
    <col min="4357" max="4357" width="16.7109375" style="12" customWidth="1"/>
    <col min="4358" max="4358" width="13.42578125" style="12" customWidth="1"/>
    <col min="4359" max="4359" width="10.5703125" style="12" customWidth="1"/>
    <col min="4360" max="4360" width="11.28515625" style="12" customWidth="1"/>
    <col min="4361" max="4361" width="9.140625" style="12"/>
    <col min="4362" max="4362" width="14.7109375" style="12" customWidth="1"/>
    <col min="4363" max="4363" width="15" style="12" customWidth="1"/>
    <col min="4364" max="4364" width="15.85546875" style="12" customWidth="1"/>
    <col min="4365" max="4609" width="9.140625" style="12"/>
    <col min="4610" max="4610" width="7.5703125" style="12" customWidth="1"/>
    <col min="4611" max="4611" width="40.7109375" style="12" customWidth="1"/>
    <col min="4612" max="4612" width="13.42578125" style="12" customWidth="1"/>
    <col min="4613" max="4613" width="16.7109375" style="12" customWidth="1"/>
    <col min="4614" max="4614" width="13.42578125" style="12" customWidth="1"/>
    <col min="4615" max="4615" width="10.5703125" style="12" customWidth="1"/>
    <col min="4616" max="4616" width="11.28515625" style="12" customWidth="1"/>
    <col min="4617" max="4617" width="9.140625" style="12"/>
    <col min="4618" max="4618" width="14.7109375" style="12" customWidth="1"/>
    <col min="4619" max="4619" width="15" style="12" customWidth="1"/>
    <col min="4620" max="4620" width="15.85546875" style="12" customWidth="1"/>
    <col min="4621" max="4865" width="9.140625" style="12"/>
    <col min="4866" max="4866" width="7.5703125" style="12" customWidth="1"/>
    <col min="4867" max="4867" width="40.7109375" style="12" customWidth="1"/>
    <col min="4868" max="4868" width="13.42578125" style="12" customWidth="1"/>
    <col min="4869" max="4869" width="16.7109375" style="12" customWidth="1"/>
    <col min="4870" max="4870" width="13.42578125" style="12" customWidth="1"/>
    <col min="4871" max="4871" width="10.5703125" style="12" customWidth="1"/>
    <col min="4872" max="4872" width="11.28515625" style="12" customWidth="1"/>
    <col min="4873" max="4873" width="9.140625" style="12"/>
    <col min="4874" max="4874" width="14.7109375" style="12" customWidth="1"/>
    <col min="4875" max="4875" width="15" style="12" customWidth="1"/>
    <col min="4876" max="4876" width="15.85546875" style="12" customWidth="1"/>
    <col min="4877" max="5121" width="9.140625" style="12"/>
    <col min="5122" max="5122" width="7.5703125" style="12" customWidth="1"/>
    <col min="5123" max="5123" width="40.7109375" style="12" customWidth="1"/>
    <col min="5124" max="5124" width="13.42578125" style="12" customWidth="1"/>
    <col min="5125" max="5125" width="16.7109375" style="12" customWidth="1"/>
    <col min="5126" max="5126" width="13.42578125" style="12" customWidth="1"/>
    <col min="5127" max="5127" width="10.5703125" style="12" customWidth="1"/>
    <col min="5128" max="5128" width="11.28515625" style="12" customWidth="1"/>
    <col min="5129" max="5129" width="9.140625" style="12"/>
    <col min="5130" max="5130" width="14.7109375" style="12" customWidth="1"/>
    <col min="5131" max="5131" width="15" style="12" customWidth="1"/>
    <col min="5132" max="5132" width="15.85546875" style="12" customWidth="1"/>
    <col min="5133" max="5377" width="9.140625" style="12"/>
    <col min="5378" max="5378" width="7.5703125" style="12" customWidth="1"/>
    <col min="5379" max="5379" width="40.7109375" style="12" customWidth="1"/>
    <col min="5380" max="5380" width="13.42578125" style="12" customWidth="1"/>
    <col min="5381" max="5381" width="16.7109375" style="12" customWidth="1"/>
    <col min="5382" max="5382" width="13.42578125" style="12" customWidth="1"/>
    <col min="5383" max="5383" width="10.5703125" style="12" customWidth="1"/>
    <col min="5384" max="5384" width="11.28515625" style="12" customWidth="1"/>
    <col min="5385" max="5385" width="9.140625" style="12"/>
    <col min="5386" max="5386" width="14.7109375" style="12" customWidth="1"/>
    <col min="5387" max="5387" width="15" style="12" customWidth="1"/>
    <col min="5388" max="5388" width="15.85546875" style="12" customWidth="1"/>
    <col min="5389" max="5633" width="9.140625" style="12"/>
    <col min="5634" max="5634" width="7.5703125" style="12" customWidth="1"/>
    <col min="5635" max="5635" width="40.7109375" style="12" customWidth="1"/>
    <col min="5636" max="5636" width="13.42578125" style="12" customWidth="1"/>
    <col min="5637" max="5637" width="16.7109375" style="12" customWidth="1"/>
    <col min="5638" max="5638" width="13.42578125" style="12" customWidth="1"/>
    <col min="5639" max="5639" width="10.5703125" style="12" customWidth="1"/>
    <col min="5640" max="5640" width="11.28515625" style="12" customWidth="1"/>
    <col min="5641" max="5641" width="9.140625" style="12"/>
    <col min="5642" max="5642" width="14.7109375" style="12" customWidth="1"/>
    <col min="5643" max="5643" width="15" style="12" customWidth="1"/>
    <col min="5644" max="5644" width="15.85546875" style="12" customWidth="1"/>
    <col min="5645" max="5889" width="9.140625" style="12"/>
    <col min="5890" max="5890" width="7.5703125" style="12" customWidth="1"/>
    <col min="5891" max="5891" width="40.7109375" style="12" customWidth="1"/>
    <col min="5892" max="5892" width="13.42578125" style="12" customWidth="1"/>
    <col min="5893" max="5893" width="16.7109375" style="12" customWidth="1"/>
    <col min="5894" max="5894" width="13.42578125" style="12" customWidth="1"/>
    <col min="5895" max="5895" width="10.5703125" style="12" customWidth="1"/>
    <col min="5896" max="5896" width="11.28515625" style="12" customWidth="1"/>
    <col min="5897" max="5897" width="9.140625" style="12"/>
    <col min="5898" max="5898" width="14.7109375" style="12" customWidth="1"/>
    <col min="5899" max="5899" width="15" style="12" customWidth="1"/>
    <col min="5900" max="5900" width="15.85546875" style="12" customWidth="1"/>
    <col min="5901" max="6145" width="9.140625" style="12"/>
    <col min="6146" max="6146" width="7.5703125" style="12" customWidth="1"/>
    <col min="6147" max="6147" width="40.7109375" style="12" customWidth="1"/>
    <col min="6148" max="6148" width="13.42578125" style="12" customWidth="1"/>
    <col min="6149" max="6149" width="16.7109375" style="12" customWidth="1"/>
    <col min="6150" max="6150" width="13.42578125" style="12" customWidth="1"/>
    <col min="6151" max="6151" width="10.5703125" style="12" customWidth="1"/>
    <col min="6152" max="6152" width="11.28515625" style="12" customWidth="1"/>
    <col min="6153" max="6153" width="9.140625" style="12"/>
    <col min="6154" max="6154" width="14.7109375" style="12" customWidth="1"/>
    <col min="6155" max="6155" width="15" style="12" customWidth="1"/>
    <col min="6156" max="6156" width="15.85546875" style="12" customWidth="1"/>
    <col min="6157" max="6401" width="9.140625" style="12"/>
    <col min="6402" max="6402" width="7.5703125" style="12" customWidth="1"/>
    <col min="6403" max="6403" width="40.7109375" style="12" customWidth="1"/>
    <col min="6404" max="6404" width="13.42578125" style="12" customWidth="1"/>
    <col min="6405" max="6405" width="16.7109375" style="12" customWidth="1"/>
    <col min="6406" max="6406" width="13.42578125" style="12" customWidth="1"/>
    <col min="6407" max="6407" width="10.5703125" style="12" customWidth="1"/>
    <col min="6408" max="6408" width="11.28515625" style="12" customWidth="1"/>
    <col min="6409" max="6409" width="9.140625" style="12"/>
    <col min="6410" max="6410" width="14.7109375" style="12" customWidth="1"/>
    <col min="6411" max="6411" width="15" style="12" customWidth="1"/>
    <col min="6412" max="6412" width="15.85546875" style="12" customWidth="1"/>
    <col min="6413" max="6657" width="9.140625" style="12"/>
    <col min="6658" max="6658" width="7.5703125" style="12" customWidth="1"/>
    <col min="6659" max="6659" width="40.7109375" style="12" customWidth="1"/>
    <col min="6660" max="6660" width="13.42578125" style="12" customWidth="1"/>
    <col min="6661" max="6661" width="16.7109375" style="12" customWidth="1"/>
    <col min="6662" max="6662" width="13.42578125" style="12" customWidth="1"/>
    <col min="6663" max="6663" width="10.5703125" style="12" customWidth="1"/>
    <col min="6664" max="6664" width="11.28515625" style="12" customWidth="1"/>
    <col min="6665" max="6665" width="9.140625" style="12"/>
    <col min="6666" max="6666" width="14.7109375" style="12" customWidth="1"/>
    <col min="6667" max="6667" width="15" style="12" customWidth="1"/>
    <col min="6668" max="6668" width="15.85546875" style="12" customWidth="1"/>
    <col min="6669" max="6913" width="9.140625" style="12"/>
    <col min="6914" max="6914" width="7.5703125" style="12" customWidth="1"/>
    <col min="6915" max="6915" width="40.7109375" style="12" customWidth="1"/>
    <col min="6916" max="6916" width="13.42578125" style="12" customWidth="1"/>
    <col min="6917" max="6917" width="16.7109375" style="12" customWidth="1"/>
    <col min="6918" max="6918" width="13.42578125" style="12" customWidth="1"/>
    <col min="6919" max="6919" width="10.5703125" style="12" customWidth="1"/>
    <col min="6920" max="6920" width="11.28515625" style="12" customWidth="1"/>
    <col min="6921" max="6921" width="9.140625" style="12"/>
    <col min="6922" max="6922" width="14.7109375" style="12" customWidth="1"/>
    <col min="6923" max="6923" width="15" style="12" customWidth="1"/>
    <col min="6924" max="6924" width="15.85546875" style="12" customWidth="1"/>
    <col min="6925" max="7169" width="9.140625" style="12"/>
    <col min="7170" max="7170" width="7.5703125" style="12" customWidth="1"/>
    <col min="7171" max="7171" width="40.7109375" style="12" customWidth="1"/>
    <col min="7172" max="7172" width="13.42578125" style="12" customWidth="1"/>
    <col min="7173" max="7173" width="16.7109375" style="12" customWidth="1"/>
    <col min="7174" max="7174" width="13.42578125" style="12" customWidth="1"/>
    <col min="7175" max="7175" width="10.5703125" style="12" customWidth="1"/>
    <col min="7176" max="7176" width="11.28515625" style="12" customWidth="1"/>
    <col min="7177" max="7177" width="9.140625" style="12"/>
    <col min="7178" max="7178" width="14.7109375" style="12" customWidth="1"/>
    <col min="7179" max="7179" width="15" style="12" customWidth="1"/>
    <col min="7180" max="7180" width="15.85546875" style="12" customWidth="1"/>
    <col min="7181" max="7425" width="9.140625" style="12"/>
    <col min="7426" max="7426" width="7.5703125" style="12" customWidth="1"/>
    <col min="7427" max="7427" width="40.7109375" style="12" customWidth="1"/>
    <col min="7428" max="7428" width="13.42578125" style="12" customWidth="1"/>
    <col min="7429" max="7429" width="16.7109375" style="12" customWidth="1"/>
    <col min="7430" max="7430" width="13.42578125" style="12" customWidth="1"/>
    <col min="7431" max="7431" width="10.5703125" style="12" customWidth="1"/>
    <col min="7432" max="7432" width="11.28515625" style="12" customWidth="1"/>
    <col min="7433" max="7433" width="9.140625" style="12"/>
    <col min="7434" max="7434" width="14.7109375" style="12" customWidth="1"/>
    <col min="7435" max="7435" width="15" style="12" customWidth="1"/>
    <col min="7436" max="7436" width="15.85546875" style="12" customWidth="1"/>
    <col min="7437" max="7681" width="9.140625" style="12"/>
    <col min="7682" max="7682" width="7.5703125" style="12" customWidth="1"/>
    <col min="7683" max="7683" width="40.7109375" style="12" customWidth="1"/>
    <col min="7684" max="7684" width="13.42578125" style="12" customWidth="1"/>
    <col min="7685" max="7685" width="16.7109375" style="12" customWidth="1"/>
    <col min="7686" max="7686" width="13.42578125" style="12" customWidth="1"/>
    <col min="7687" max="7687" width="10.5703125" style="12" customWidth="1"/>
    <col min="7688" max="7688" width="11.28515625" style="12" customWidth="1"/>
    <col min="7689" max="7689" width="9.140625" style="12"/>
    <col min="7690" max="7690" width="14.7109375" style="12" customWidth="1"/>
    <col min="7691" max="7691" width="15" style="12" customWidth="1"/>
    <col min="7692" max="7692" width="15.85546875" style="12" customWidth="1"/>
    <col min="7693" max="7937" width="9.140625" style="12"/>
    <col min="7938" max="7938" width="7.5703125" style="12" customWidth="1"/>
    <col min="7939" max="7939" width="40.7109375" style="12" customWidth="1"/>
    <col min="7940" max="7940" width="13.42578125" style="12" customWidth="1"/>
    <col min="7941" max="7941" width="16.7109375" style="12" customWidth="1"/>
    <col min="7942" max="7942" width="13.42578125" style="12" customWidth="1"/>
    <col min="7943" max="7943" width="10.5703125" style="12" customWidth="1"/>
    <col min="7944" max="7944" width="11.28515625" style="12" customWidth="1"/>
    <col min="7945" max="7945" width="9.140625" style="12"/>
    <col min="7946" max="7946" width="14.7109375" style="12" customWidth="1"/>
    <col min="7947" max="7947" width="15" style="12" customWidth="1"/>
    <col min="7948" max="7948" width="15.85546875" style="12" customWidth="1"/>
    <col min="7949" max="8193" width="9.140625" style="12"/>
    <col min="8194" max="8194" width="7.5703125" style="12" customWidth="1"/>
    <col min="8195" max="8195" width="40.7109375" style="12" customWidth="1"/>
    <col min="8196" max="8196" width="13.42578125" style="12" customWidth="1"/>
    <col min="8197" max="8197" width="16.7109375" style="12" customWidth="1"/>
    <col min="8198" max="8198" width="13.42578125" style="12" customWidth="1"/>
    <col min="8199" max="8199" width="10.5703125" style="12" customWidth="1"/>
    <col min="8200" max="8200" width="11.28515625" style="12" customWidth="1"/>
    <col min="8201" max="8201" width="9.140625" style="12"/>
    <col min="8202" max="8202" width="14.7109375" style="12" customWidth="1"/>
    <col min="8203" max="8203" width="15" style="12" customWidth="1"/>
    <col min="8204" max="8204" width="15.85546875" style="12" customWidth="1"/>
    <col min="8205" max="8449" width="9.140625" style="12"/>
    <col min="8450" max="8450" width="7.5703125" style="12" customWidth="1"/>
    <col min="8451" max="8451" width="40.7109375" style="12" customWidth="1"/>
    <col min="8452" max="8452" width="13.42578125" style="12" customWidth="1"/>
    <col min="8453" max="8453" width="16.7109375" style="12" customWidth="1"/>
    <col min="8454" max="8454" width="13.42578125" style="12" customWidth="1"/>
    <col min="8455" max="8455" width="10.5703125" style="12" customWidth="1"/>
    <col min="8456" max="8456" width="11.28515625" style="12" customWidth="1"/>
    <col min="8457" max="8457" width="9.140625" style="12"/>
    <col min="8458" max="8458" width="14.7109375" style="12" customWidth="1"/>
    <col min="8459" max="8459" width="15" style="12" customWidth="1"/>
    <col min="8460" max="8460" width="15.85546875" style="12" customWidth="1"/>
    <col min="8461" max="8705" width="9.140625" style="12"/>
    <col min="8706" max="8706" width="7.5703125" style="12" customWidth="1"/>
    <col min="8707" max="8707" width="40.7109375" style="12" customWidth="1"/>
    <col min="8708" max="8708" width="13.42578125" style="12" customWidth="1"/>
    <col min="8709" max="8709" width="16.7109375" style="12" customWidth="1"/>
    <col min="8710" max="8710" width="13.42578125" style="12" customWidth="1"/>
    <col min="8711" max="8711" width="10.5703125" style="12" customWidth="1"/>
    <col min="8712" max="8712" width="11.28515625" style="12" customWidth="1"/>
    <col min="8713" max="8713" width="9.140625" style="12"/>
    <col min="8714" max="8714" width="14.7109375" style="12" customWidth="1"/>
    <col min="8715" max="8715" width="15" style="12" customWidth="1"/>
    <col min="8716" max="8716" width="15.85546875" style="12" customWidth="1"/>
    <col min="8717" max="8961" width="9.140625" style="12"/>
    <col min="8962" max="8962" width="7.5703125" style="12" customWidth="1"/>
    <col min="8963" max="8963" width="40.7109375" style="12" customWidth="1"/>
    <col min="8964" max="8964" width="13.42578125" style="12" customWidth="1"/>
    <col min="8965" max="8965" width="16.7109375" style="12" customWidth="1"/>
    <col min="8966" max="8966" width="13.42578125" style="12" customWidth="1"/>
    <col min="8967" max="8967" width="10.5703125" style="12" customWidth="1"/>
    <col min="8968" max="8968" width="11.28515625" style="12" customWidth="1"/>
    <col min="8969" max="8969" width="9.140625" style="12"/>
    <col min="8970" max="8970" width="14.7109375" style="12" customWidth="1"/>
    <col min="8971" max="8971" width="15" style="12" customWidth="1"/>
    <col min="8972" max="8972" width="15.85546875" style="12" customWidth="1"/>
    <col min="8973" max="9217" width="9.140625" style="12"/>
    <col min="9218" max="9218" width="7.5703125" style="12" customWidth="1"/>
    <col min="9219" max="9219" width="40.7109375" style="12" customWidth="1"/>
    <col min="9220" max="9220" width="13.42578125" style="12" customWidth="1"/>
    <col min="9221" max="9221" width="16.7109375" style="12" customWidth="1"/>
    <col min="9222" max="9222" width="13.42578125" style="12" customWidth="1"/>
    <col min="9223" max="9223" width="10.5703125" style="12" customWidth="1"/>
    <col min="9224" max="9224" width="11.28515625" style="12" customWidth="1"/>
    <col min="9225" max="9225" width="9.140625" style="12"/>
    <col min="9226" max="9226" width="14.7109375" style="12" customWidth="1"/>
    <col min="9227" max="9227" width="15" style="12" customWidth="1"/>
    <col min="9228" max="9228" width="15.85546875" style="12" customWidth="1"/>
    <col min="9229" max="9473" width="9.140625" style="12"/>
    <col min="9474" max="9474" width="7.5703125" style="12" customWidth="1"/>
    <col min="9475" max="9475" width="40.7109375" style="12" customWidth="1"/>
    <col min="9476" max="9476" width="13.42578125" style="12" customWidth="1"/>
    <col min="9477" max="9477" width="16.7109375" style="12" customWidth="1"/>
    <col min="9478" max="9478" width="13.42578125" style="12" customWidth="1"/>
    <col min="9479" max="9479" width="10.5703125" style="12" customWidth="1"/>
    <col min="9480" max="9480" width="11.28515625" style="12" customWidth="1"/>
    <col min="9481" max="9481" width="9.140625" style="12"/>
    <col min="9482" max="9482" width="14.7109375" style="12" customWidth="1"/>
    <col min="9483" max="9483" width="15" style="12" customWidth="1"/>
    <col min="9484" max="9484" width="15.85546875" style="12" customWidth="1"/>
    <col min="9485" max="9729" width="9.140625" style="12"/>
    <col min="9730" max="9730" width="7.5703125" style="12" customWidth="1"/>
    <col min="9731" max="9731" width="40.7109375" style="12" customWidth="1"/>
    <col min="9732" max="9732" width="13.42578125" style="12" customWidth="1"/>
    <col min="9733" max="9733" width="16.7109375" style="12" customWidth="1"/>
    <col min="9734" max="9734" width="13.42578125" style="12" customWidth="1"/>
    <col min="9735" max="9735" width="10.5703125" style="12" customWidth="1"/>
    <col min="9736" max="9736" width="11.28515625" style="12" customWidth="1"/>
    <col min="9737" max="9737" width="9.140625" style="12"/>
    <col min="9738" max="9738" width="14.7109375" style="12" customWidth="1"/>
    <col min="9739" max="9739" width="15" style="12" customWidth="1"/>
    <col min="9740" max="9740" width="15.85546875" style="12" customWidth="1"/>
    <col min="9741" max="9985" width="9.140625" style="12"/>
    <col min="9986" max="9986" width="7.5703125" style="12" customWidth="1"/>
    <col min="9987" max="9987" width="40.7109375" style="12" customWidth="1"/>
    <col min="9988" max="9988" width="13.42578125" style="12" customWidth="1"/>
    <col min="9989" max="9989" width="16.7109375" style="12" customWidth="1"/>
    <col min="9990" max="9990" width="13.42578125" style="12" customWidth="1"/>
    <col min="9991" max="9991" width="10.5703125" style="12" customWidth="1"/>
    <col min="9992" max="9992" width="11.28515625" style="12" customWidth="1"/>
    <col min="9993" max="9993" width="9.140625" style="12"/>
    <col min="9994" max="9994" width="14.7109375" style="12" customWidth="1"/>
    <col min="9995" max="9995" width="15" style="12" customWidth="1"/>
    <col min="9996" max="9996" width="15.85546875" style="12" customWidth="1"/>
    <col min="9997" max="10241" width="9.140625" style="12"/>
    <col min="10242" max="10242" width="7.5703125" style="12" customWidth="1"/>
    <col min="10243" max="10243" width="40.7109375" style="12" customWidth="1"/>
    <col min="10244" max="10244" width="13.42578125" style="12" customWidth="1"/>
    <col min="10245" max="10245" width="16.7109375" style="12" customWidth="1"/>
    <col min="10246" max="10246" width="13.42578125" style="12" customWidth="1"/>
    <col min="10247" max="10247" width="10.5703125" style="12" customWidth="1"/>
    <col min="10248" max="10248" width="11.28515625" style="12" customWidth="1"/>
    <col min="10249" max="10249" width="9.140625" style="12"/>
    <col min="10250" max="10250" width="14.7109375" style="12" customWidth="1"/>
    <col min="10251" max="10251" width="15" style="12" customWidth="1"/>
    <col min="10252" max="10252" width="15.85546875" style="12" customWidth="1"/>
    <col min="10253" max="10497" width="9.140625" style="12"/>
    <col min="10498" max="10498" width="7.5703125" style="12" customWidth="1"/>
    <col min="10499" max="10499" width="40.7109375" style="12" customWidth="1"/>
    <col min="10500" max="10500" width="13.42578125" style="12" customWidth="1"/>
    <col min="10501" max="10501" width="16.7109375" style="12" customWidth="1"/>
    <col min="10502" max="10502" width="13.42578125" style="12" customWidth="1"/>
    <col min="10503" max="10503" width="10.5703125" style="12" customWidth="1"/>
    <col min="10504" max="10504" width="11.28515625" style="12" customWidth="1"/>
    <col min="10505" max="10505" width="9.140625" style="12"/>
    <col min="10506" max="10506" width="14.7109375" style="12" customWidth="1"/>
    <col min="10507" max="10507" width="15" style="12" customWidth="1"/>
    <col min="10508" max="10508" width="15.85546875" style="12" customWidth="1"/>
    <col min="10509" max="10753" width="9.140625" style="12"/>
    <col min="10754" max="10754" width="7.5703125" style="12" customWidth="1"/>
    <col min="10755" max="10755" width="40.7109375" style="12" customWidth="1"/>
    <col min="10756" max="10756" width="13.42578125" style="12" customWidth="1"/>
    <col min="10757" max="10757" width="16.7109375" style="12" customWidth="1"/>
    <col min="10758" max="10758" width="13.42578125" style="12" customWidth="1"/>
    <col min="10759" max="10759" width="10.5703125" style="12" customWidth="1"/>
    <col min="10760" max="10760" width="11.28515625" style="12" customWidth="1"/>
    <col min="10761" max="10761" width="9.140625" style="12"/>
    <col min="10762" max="10762" width="14.7109375" style="12" customWidth="1"/>
    <col min="10763" max="10763" width="15" style="12" customWidth="1"/>
    <col min="10764" max="10764" width="15.85546875" style="12" customWidth="1"/>
    <col min="10765" max="11009" width="9.140625" style="12"/>
    <col min="11010" max="11010" width="7.5703125" style="12" customWidth="1"/>
    <col min="11011" max="11011" width="40.7109375" style="12" customWidth="1"/>
    <col min="11012" max="11012" width="13.42578125" style="12" customWidth="1"/>
    <col min="11013" max="11013" width="16.7109375" style="12" customWidth="1"/>
    <col min="11014" max="11014" width="13.42578125" style="12" customWidth="1"/>
    <col min="11015" max="11015" width="10.5703125" style="12" customWidth="1"/>
    <col min="11016" max="11016" width="11.28515625" style="12" customWidth="1"/>
    <col min="11017" max="11017" width="9.140625" style="12"/>
    <col min="11018" max="11018" width="14.7109375" style="12" customWidth="1"/>
    <col min="11019" max="11019" width="15" style="12" customWidth="1"/>
    <col min="11020" max="11020" width="15.85546875" style="12" customWidth="1"/>
    <col min="11021" max="11265" width="9.140625" style="12"/>
    <col min="11266" max="11266" width="7.5703125" style="12" customWidth="1"/>
    <col min="11267" max="11267" width="40.7109375" style="12" customWidth="1"/>
    <col min="11268" max="11268" width="13.42578125" style="12" customWidth="1"/>
    <col min="11269" max="11269" width="16.7109375" style="12" customWidth="1"/>
    <col min="11270" max="11270" width="13.42578125" style="12" customWidth="1"/>
    <col min="11271" max="11271" width="10.5703125" style="12" customWidth="1"/>
    <col min="11272" max="11272" width="11.28515625" style="12" customWidth="1"/>
    <col min="11273" max="11273" width="9.140625" style="12"/>
    <col min="11274" max="11274" width="14.7109375" style="12" customWidth="1"/>
    <col min="11275" max="11275" width="15" style="12" customWidth="1"/>
    <col min="11276" max="11276" width="15.85546875" style="12" customWidth="1"/>
    <col min="11277" max="11521" width="9.140625" style="12"/>
    <col min="11522" max="11522" width="7.5703125" style="12" customWidth="1"/>
    <col min="11523" max="11523" width="40.7109375" style="12" customWidth="1"/>
    <col min="11524" max="11524" width="13.42578125" style="12" customWidth="1"/>
    <col min="11525" max="11525" width="16.7109375" style="12" customWidth="1"/>
    <col min="11526" max="11526" width="13.42578125" style="12" customWidth="1"/>
    <col min="11527" max="11527" width="10.5703125" style="12" customWidth="1"/>
    <col min="11528" max="11528" width="11.28515625" style="12" customWidth="1"/>
    <col min="11529" max="11529" width="9.140625" style="12"/>
    <col min="11530" max="11530" width="14.7109375" style="12" customWidth="1"/>
    <col min="11531" max="11531" width="15" style="12" customWidth="1"/>
    <col min="11532" max="11532" width="15.85546875" style="12" customWidth="1"/>
    <col min="11533" max="11777" width="9.140625" style="12"/>
    <col min="11778" max="11778" width="7.5703125" style="12" customWidth="1"/>
    <col min="11779" max="11779" width="40.7109375" style="12" customWidth="1"/>
    <col min="11780" max="11780" width="13.42578125" style="12" customWidth="1"/>
    <col min="11781" max="11781" width="16.7109375" style="12" customWidth="1"/>
    <col min="11782" max="11782" width="13.42578125" style="12" customWidth="1"/>
    <col min="11783" max="11783" width="10.5703125" style="12" customWidth="1"/>
    <col min="11784" max="11784" width="11.28515625" style="12" customWidth="1"/>
    <col min="11785" max="11785" width="9.140625" style="12"/>
    <col min="11786" max="11786" width="14.7109375" style="12" customWidth="1"/>
    <col min="11787" max="11787" width="15" style="12" customWidth="1"/>
    <col min="11788" max="11788" width="15.85546875" style="12" customWidth="1"/>
    <col min="11789" max="12033" width="9.140625" style="12"/>
    <col min="12034" max="12034" width="7.5703125" style="12" customWidth="1"/>
    <col min="12035" max="12035" width="40.7109375" style="12" customWidth="1"/>
    <col min="12036" max="12036" width="13.42578125" style="12" customWidth="1"/>
    <col min="12037" max="12037" width="16.7109375" style="12" customWidth="1"/>
    <col min="12038" max="12038" width="13.42578125" style="12" customWidth="1"/>
    <col min="12039" max="12039" width="10.5703125" style="12" customWidth="1"/>
    <col min="12040" max="12040" width="11.28515625" style="12" customWidth="1"/>
    <col min="12041" max="12041" width="9.140625" style="12"/>
    <col min="12042" max="12042" width="14.7109375" style="12" customWidth="1"/>
    <col min="12043" max="12043" width="15" style="12" customWidth="1"/>
    <col min="12044" max="12044" width="15.85546875" style="12" customWidth="1"/>
    <col min="12045" max="12289" width="9.140625" style="12"/>
    <col min="12290" max="12290" width="7.5703125" style="12" customWidth="1"/>
    <col min="12291" max="12291" width="40.7109375" style="12" customWidth="1"/>
    <col min="12292" max="12292" width="13.42578125" style="12" customWidth="1"/>
    <col min="12293" max="12293" width="16.7109375" style="12" customWidth="1"/>
    <col min="12294" max="12294" width="13.42578125" style="12" customWidth="1"/>
    <col min="12295" max="12295" width="10.5703125" style="12" customWidth="1"/>
    <col min="12296" max="12296" width="11.28515625" style="12" customWidth="1"/>
    <col min="12297" max="12297" width="9.140625" style="12"/>
    <col min="12298" max="12298" width="14.7109375" style="12" customWidth="1"/>
    <col min="12299" max="12299" width="15" style="12" customWidth="1"/>
    <col min="12300" max="12300" width="15.85546875" style="12" customWidth="1"/>
    <col min="12301" max="12545" width="9.140625" style="12"/>
    <col min="12546" max="12546" width="7.5703125" style="12" customWidth="1"/>
    <col min="12547" max="12547" width="40.7109375" style="12" customWidth="1"/>
    <col min="12548" max="12548" width="13.42578125" style="12" customWidth="1"/>
    <col min="12549" max="12549" width="16.7109375" style="12" customWidth="1"/>
    <col min="12550" max="12550" width="13.42578125" style="12" customWidth="1"/>
    <col min="12551" max="12551" width="10.5703125" style="12" customWidth="1"/>
    <col min="12552" max="12552" width="11.28515625" style="12" customWidth="1"/>
    <col min="12553" max="12553" width="9.140625" style="12"/>
    <col min="12554" max="12554" width="14.7109375" style="12" customWidth="1"/>
    <col min="12555" max="12555" width="15" style="12" customWidth="1"/>
    <col min="12556" max="12556" width="15.85546875" style="12" customWidth="1"/>
    <col min="12557" max="12801" width="9.140625" style="12"/>
    <col min="12802" max="12802" width="7.5703125" style="12" customWidth="1"/>
    <col min="12803" max="12803" width="40.7109375" style="12" customWidth="1"/>
    <col min="12804" max="12804" width="13.42578125" style="12" customWidth="1"/>
    <col min="12805" max="12805" width="16.7109375" style="12" customWidth="1"/>
    <col min="12806" max="12806" width="13.42578125" style="12" customWidth="1"/>
    <col min="12807" max="12807" width="10.5703125" style="12" customWidth="1"/>
    <col min="12808" max="12808" width="11.28515625" style="12" customWidth="1"/>
    <col min="12809" max="12809" width="9.140625" style="12"/>
    <col min="12810" max="12810" width="14.7109375" style="12" customWidth="1"/>
    <col min="12811" max="12811" width="15" style="12" customWidth="1"/>
    <col min="12812" max="12812" width="15.85546875" style="12" customWidth="1"/>
    <col min="12813" max="13057" width="9.140625" style="12"/>
    <col min="13058" max="13058" width="7.5703125" style="12" customWidth="1"/>
    <col min="13059" max="13059" width="40.7109375" style="12" customWidth="1"/>
    <col min="13060" max="13060" width="13.42578125" style="12" customWidth="1"/>
    <col min="13061" max="13061" width="16.7109375" style="12" customWidth="1"/>
    <col min="13062" max="13062" width="13.42578125" style="12" customWidth="1"/>
    <col min="13063" max="13063" width="10.5703125" style="12" customWidth="1"/>
    <col min="13064" max="13064" width="11.28515625" style="12" customWidth="1"/>
    <col min="13065" max="13065" width="9.140625" style="12"/>
    <col min="13066" max="13066" width="14.7109375" style="12" customWidth="1"/>
    <col min="13067" max="13067" width="15" style="12" customWidth="1"/>
    <col min="13068" max="13068" width="15.85546875" style="12" customWidth="1"/>
    <col min="13069" max="13313" width="9.140625" style="12"/>
    <col min="13314" max="13314" width="7.5703125" style="12" customWidth="1"/>
    <col min="13315" max="13315" width="40.7109375" style="12" customWidth="1"/>
    <col min="13316" max="13316" width="13.42578125" style="12" customWidth="1"/>
    <col min="13317" max="13317" width="16.7109375" style="12" customWidth="1"/>
    <col min="13318" max="13318" width="13.42578125" style="12" customWidth="1"/>
    <col min="13319" max="13319" width="10.5703125" style="12" customWidth="1"/>
    <col min="13320" max="13320" width="11.28515625" style="12" customWidth="1"/>
    <col min="13321" max="13321" width="9.140625" style="12"/>
    <col min="13322" max="13322" width="14.7109375" style="12" customWidth="1"/>
    <col min="13323" max="13323" width="15" style="12" customWidth="1"/>
    <col min="13324" max="13324" width="15.85546875" style="12" customWidth="1"/>
    <col min="13325" max="13569" width="9.140625" style="12"/>
    <col min="13570" max="13570" width="7.5703125" style="12" customWidth="1"/>
    <col min="13571" max="13571" width="40.7109375" style="12" customWidth="1"/>
    <col min="13572" max="13572" width="13.42578125" style="12" customWidth="1"/>
    <col min="13573" max="13573" width="16.7109375" style="12" customWidth="1"/>
    <col min="13574" max="13574" width="13.42578125" style="12" customWidth="1"/>
    <col min="13575" max="13575" width="10.5703125" style="12" customWidth="1"/>
    <col min="13576" max="13576" width="11.28515625" style="12" customWidth="1"/>
    <col min="13577" max="13577" width="9.140625" style="12"/>
    <col min="13578" max="13578" width="14.7109375" style="12" customWidth="1"/>
    <col min="13579" max="13579" width="15" style="12" customWidth="1"/>
    <col min="13580" max="13580" width="15.85546875" style="12" customWidth="1"/>
    <col min="13581" max="13825" width="9.140625" style="12"/>
    <col min="13826" max="13826" width="7.5703125" style="12" customWidth="1"/>
    <col min="13827" max="13827" width="40.7109375" style="12" customWidth="1"/>
    <col min="13828" max="13828" width="13.42578125" style="12" customWidth="1"/>
    <col min="13829" max="13829" width="16.7109375" style="12" customWidth="1"/>
    <col min="13830" max="13830" width="13.42578125" style="12" customWidth="1"/>
    <col min="13831" max="13831" width="10.5703125" style="12" customWidth="1"/>
    <col min="13832" max="13832" width="11.28515625" style="12" customWidth="1"/>
    <col min="13833" max="13833" width="9.140625" style="12"/>
    <col min="13834" max="13834" width="14.7109375" style="12" customWidth="1"/>
    <col min="13835" max="13835" width="15" style="12" customWidth="1"/>
    <col min="13836" max="13836" width="15.85546875" style="12" customWidth="1"/>
    <col min="13837" max="14081" width="9.140625" style="12"/>
    <col min="14082" max="14082" width="7.5703125" style="12" customWidth="1"/>
    <col min="14083" max="14083" width="40.7109375" style="12" customWidth="1"/>
    <col min="14084" max="14084" width="13.42578125" style="12" customWidth="1"/>
    <col min="14085" max="14085" width="16.7109375" style="12" customWidth="1"/>
    <col min="14086" max="14086" width="13.42578125" style="12" customWidth="1"/>
    <col min="14087" max="14087" width="10.5703125" style="12" customWidth="1"/>
    <col min="14088" max="14088" width="11.28515625" style="12" customWidth="1"/>
    <col min="14089" max="14089" width="9.140625" style="12"/>
    <col min="14090" max="14090" width="14.7109375" style="12" customWidth="1"/>
    <col min="14091" max="14091" width="15" style="12" customWidth="1"/>
    <col min="14092" max="14092" width="15.85546875" style="12" customWidth="1"/>
    <col min="14093" max="14337" width="9.140625" style="12"/>
    <col min="14338" max="14338" width="7.5703125" style="12" customWidth="1"/>
    <col min="14339" max="14339" width="40.7109375" style="12" customWidth="1"/>
    <col min="14340" max="14340" width="13.42578125" style="12" customWidth="1"/>
    <col min="14341" max="14341" width="16.7109375" style="12" customWidth="1"/>
    <col min="14342" max="14342" width="13.42578125" style="12" customWidth="1"/>
    <col min="14343" max="14343" width="10.5703125" style="12" customWidth="1"/>
    <col min="14344" max="14344" width="11.28515625" style="12" customWidth="1"/>
    <col min="14345" max="14345" width="9.140625" style="12"/>
    <col min="14346" max="14346" width="14.7109375" style="12" customWidth="1"/>
    <col min="14347" max="14347" width="15" style="12" customWidth="1"/>
    <col min="14348" max="14348" width="15.85546875" style="12" customWidth="1"/>
    <col min="14349" max="14593" width="9.140625" style="12"/>
    <col min="14594" max="14594" width="7.5703125" style="12" customWidth="1"/>
    <col min="14595" max="14595" width="40.7109375" style="12" customWidth="1"/>
    <col min="14596" max="14596" width="13.42578125" style="12" customWidth="1"/>
    <col min="14597" max="14597" width="16.7109375" style="12" customWidth="1"/>
    <col min="14598" max="14598" width="13.42578125" style="12" customWidth="1"/>
    <col min="14599" max="14599" width="10.5703125" style="12" customWidth="1"/>
    <col min="14600" max="14600" width="11.28515625" style="12" customWidth="1"/>
    <col min="14601" max="14601" width="9.140625" style="12"/>
    <col min="14602" max="14602" width="14.7109375" style="12" customWidth="1"/>
    <col min="14603" max="14603" width="15" style="12" customWidth="1"/>
    <col min="14604" max="14604" width="15.85546875" style="12" customWidth="1"/>
    <col min="14605" max="14849" width="9.140625" style="12"/>
    <col min="14850" max="14850" width="7.5703125" style="12" customWidth="1"/>
    <col min="14851" max="14851" width="40.7109375" style="12" customWidth="1"/>
    <col min="14852" max="14852" width="13.42578125" style="12" customWidth="1"/>
    <col min="14853" max="14853" width="16.7109375" style="12" customWidth="1"/>
    <col min="14854" max="14854" width="13.42578125" style="12" customWidth="1"/>
    <col min="14855" max="14855" width="10.5703125" style="12" customWidth="1"/>
    <col min="14856" max="14856" width="11.28515625" style="12" customWidth="1"/>
    <col min="14857" max="14857" width="9.140625" style="12"/>
    <col min="14858" max="14858" width="14.7109375" style="12" customWidth="1"/>
    <col min="14859" max="14859" width="15" style="12" customWidth="1"/>
    <col min="14860" max="14860" width="15.85546875" style="12" customWidth="1"/>
    <col min="14861" max="15105" width="9.140625" style="12"/>
    <col min="15106" max="15106" width="7.5703125" style="12" customWidth="1"/>
    <col min="15107" max="15107" width="40.7109375" style="12" customWidth="1"/>
    <col min="15108" max="15108" width="13.42578125" style="12" customWidth="1"/>
    <col min="15109" max="15109" width="16.7109375" style="12" customWidth="1"/>
    <col min="15110" max="15110" width="13.42578125" style="12" customWidth="1"/>
    <col min="15111" max="15111" width="10.5703125" style="12" customWidth="1"/>
    <col min="15112" max="15112" width="11.28515625" style="12" customWidth="1"/>
    <col min="15113" max="15113" width="9.140625" style="12"/>
    <col min="15114" max="15114" width="14.7109375" style="12" customWidth="1"/>
    <col min="15115" max="15115" width="15" style="12" customWidth="1"/>
    <col min="15116" max="15116" width="15.85546875" style="12" customWidth="1"/>
    <col min="15117" max="15361" width="9.140625" style="12"/>
    <col min="15362" max="15362" width="7.5703125" style="12" customWidth="1"/>
    <col min="15363" max="15363" width="40.7109375" style="12" customWidth="1"/>
    <col min="15364" max="15364" width="13.42578125" style="12" customWidth="1"/>
    <col min="15365" max="15365" width="16.7109375" style="12" customWidth="1"/>
    <col min="15366" max="15366" width="13.42578125" style="12" customWidth="1"/>
    <col min="15367" max="15367" width="10.5703125" style="12" customWidth="1"/>
    <col min="15368" max="15368" width="11.28515625" style="12" customWidth="1"/>
    <col min="15369" max="15369" width="9.140625" style="12"/>
    <col min="15370" max="15370" width="14.7109375" style="12" customWidth="1"/>
    <col min="15371" max="15371" width="15" style="12" customWidth="1"/>
    <col min="15372" max="15372" width="15.85546875" style="12" customWidth="1"/>
    <col min="15373" max="15617" width="9.140625" style="12"/>
    <col min="15618" max="15618" width="7.5703125" style="12" customWidth="1"/>
    <col min="15619" max="15619" width="40.7109375" style="12" customWidth="1"/>
    <col min="15620" max="15620" width="13.42578125" style="12" customWidth="1"/>
    <col min="15621" max="15621" width="16.7109375" style="12" customWidth="1"/>
    <col min="15622" max="15622" width="13.42578125" style="12" customWidth="1"/>
    <col min="15623" max="15623" width="10.5703125" style="12" customWidth="1"/>
    <col min="15624" max="15624" width="11.28515625" style="12" customWidth="1"/>
    <col min="15625" max="15625" width="9.140625" style="12"/>
    <col min="15626" max="15626" width="14.7109375" style="12" customWidth="1"/>
    <col min="15627" max="15627" width="15" style="12" customWidth="1"/>
    <col min="15628" max="15628" width="15.85546875" style="12" customWidth="1"/>
    <col min="15629" max="15873" width="9.140625" style="12"/>
    <col min="15874" max="15874" width="7.5703125" style="12" customWidth="1"/>
    <col min="15875" max="15875" width="40.7109375" style="12" customWidth="1"/>
    <col min="15876" max="15876" width="13.42578125" style="12" customWidth="1"/>
    <col min="15877" max="15877" width="16.7109375" style="12" customWidth="1"/>
    <col min="15878" max="15878" width="13.42578125" style="12" customWidth="1"/>
    <col min="15879" max="15879" width="10.5703125" style="12" customWidth="1"/>
    <col min="15880" max="15880" width="11.28515625" style="12" customWidth="1"/>
    <col min="15881" max="15881" width="9.140625" style="12"/>
    <col min="15882" max="15882" width="14.7109375" style="12" customWidth="1"/>
    <col min="15883" max="15883" width="15" style="12" customWidth="1"/>
    <col min="15884" max="15884" width="15.85546875" style="12" customWidth="1"/>
    <col min="15885" max="16129" width="9.140625" style="12"/>
    <col min="16130" max="16130" width="7.5703125" style="12" customWidth="1"/>
    <col min="16131" max="16131" width="40.7109375" style="12" customWidth="1"/>
    <col min="16132" max="16132" width="13.42578125" style="12" customWidth="1"/>
    <col min="16133" max="16133" width="16.7109375" style="12" customWidth="1"/>
    <col min="16134" max="16134" width="13.42578125" style="12" customWidth="1"/>
    <col min="16135" max="16135" width="10.5703125" style="12" customWidth="1"/>
    <col min="16136" max="16136" width="11.28515625" style="12" customWidth="1"/>
    <col min="16137" max="16137" width="9.140625" style="12"/>
    <col min="16138" max="16138" width="14.7109375" style="12" customWidth="1"/>
    <col min="16139" max="16139" width="15" style="12" customWidth="1"/>
    <col min="16140" max="16140" width="15.85546875" style="12" customWidth="1"/>
    <col min="16141" max="16384" width="9.140625" style="12"/>
  </cols>
  <sheetData>
    <row r="2" spans="1:12" ht="48" customHeight="1">
      <c r="A2" s="171" t="s">
        <v>162</v>
      </c>
      <c r="B2" s="171"/>
      <c r="C2" s="171"/>
      <c r="D2" s="171"/>
      <c r="E2" s="171"/>
      <c r="F2" s="171"/>
      <c r="G2" s="171"/>
      <c r="H2" s="171"/>
    </row>
    <row r="3" spans="1:12" ht="6.75" customHeight="1">
      <c r="A3" s="13"/>
      <c r="B3" s="13"/>
      <c r="C3" s="13"/>
      <c r="D3" s="13"/>
      <c r="E3" s="13"/>
      <c r="F3" s="13"/>
      <c r="G3" s="13"/>
      <c r="H3" s="13"/>
    </row>
    <row r="4" spans="1:12" ht="18.75">
      <c r="A4" s="172" t="s">
        <v>29</v>
      </c>
      <c r="B4" s="172"/>
      <c r="C4" s="172"/>
      <c r="D4" s="172"/>
      <c r="E4" s="172"/>
      <c r="F4" s="172"/>
      <c r="G4" s="172"/>
      <c r="H4" s="172"/>
    </row>
    <row r="5" spans="1:12" ht="18.75">
      <c r="A5" s="173" t="s">
        <v>30</v>
      </c>
      <c r="B5" s="173"/>
      <c r="C5" s="173"/>
      <c r="D5" s="173"/>
      <c r="E5" s="173"/>
      <c r="F5" s="173"/>
      <c r="G5" s="173"/>
      <c r="H5" s="173"/>
    </row>
    <row r="6" spans="1:12" ht="9" customHeight="1">
      <c r="A6" s="14"/>
      <c r="B6" s="14"/>
      <c r="C6" s="14"/>
      <c r="D6" s="14"/>
      <c r="E6" s="14"/>
      <c r="F6" s="15"/>
      <c r="G6" s="15"/>
      <c r="H6" s="15"/>
    </row>
    <row r="7" spans="1:12" s="29" customFormat="1" ht="42.75" customHeight="1">
      <c r="A7" s="27" t="s">
        <v>0</v>
      </c>
      <c r="B7" s="27" t="s">
        <v>1</v>
      </c>
      <c r="C7" s="27" t="s">
        <v>44</v>
      </c>
      <c r="D7" s="27" t="s">
        <v>141</v>
      </c>
      <c r="E7" s="27" t="s">
        <v>142</v>
      </c>
      <c r="F7" s="28" t="s">
        <v>143</v>
      </c>
      <c r="G7" s="28" t="s">
        <v>31</v>
      </c>
      <c r="H7" s="28" t="s">
        <v>31</v>
      </c>
      <c r="K7" s="30"/>
    </row>
    <row r="8" spans="1:12" s="29" customFormat="1" ht="18" customHeight="1">
      <c r="A8" s="27"/>
      <c r="B8" s="31">
        <v>1</v>
      </c>
      <c r="C8" s="31">
        <v>2</v>
      </c>
      <c r="D8" s="31">
        <v>3</v>
      </c>
      <c r="E8" s="31">
        <v>4</v>
      </c>
      <c r="F8" s="32">
        <v>5</v>
      </c>
      <c r="G8" s="66" t="s">
        <v>112</v>
      </c>
      <c r="H8" s="66" t="s">
        <v>113</v>
      </c>
      <c r="K8" s="30"/>
    </row>
    <row r="9" spans="1:12" s="29" customFormat="1" ht="12.75">
      <c r="A9" s="27">
        <v>6</v>
      </c>
      <c r="B9" s="33" t="s">
        <v>32</v>
      </c>
      <c r="C9" s="34">
        <v>270087.38</v>
      </c>
      <c r="D9" s="34">
        <v>878979</v>
      </c>
      <c r="E9" s="34">
        <v>878979</v>
      </c>
      <c r="F9" s="34">
        <v>412104.11</v>
      </c>
      <c r="G9" s="74">
        <f>IFERROR(F9/C9,)</f>
        <v>1.5258177186953348</v>
      </c>
      <c r="H9" s="74">
        <f>IFERROR(F9/E9,)</f>
        <v>0.46884409070068794</v>
      </c>
      <c r="J9" s="35"/>
      <c r="K9" s="36"/>
      <c r="L9" s="35"/>
    </row>
    <row r="10" spans="1:12" s="29" customFormat="1" ht="12.75">
      <c r="A10" s="27">
        <v>7</v>
      </c>
      <c r="B10" s="33" t="s">
        <v>33</v>
      </c>
      <c r="C10" s="37">
        <v>42.67</v>
      </c>
      <c r="D10" s="37">
        <v>0</v>
      </c>
      <c r="E10" s="37">
        <v>0</v>
      </c>
      <c r="F10" s="37">
        <v>48.01</v>
      </c>
      <c r="G10" s="74">
        <f t="shared" ref="G10:G13" si="0">IFERROR(F10/C10,)</f>
        <v>1.1251464729318021</v>
      </c>
      <c r="H10" s="74">
        <f t="shared" ref="H10:H13" si="1">IFERROR(F10/E10,)</f>
        <v>0</v>
      </c>
      <c r="K10" s="35"/>
      <c r="L10" s="35"/>
    </row>
    <row r="11" spans="1:12" s="29" customFormat="1" ht="12.75">
      <c r="A11" s="27">
        <v>3</v>
      </c>
      <c r="B11" s="33" t="s">
        <v>34</v>
      </c>
      <c r="C11" s="38">
        <v>235871.13</v>
      </c>
      <c r="D11" s="38">
        <v>862787</v>
      </c>
      <c r="E11" s="38">
        <v>862787</v>
      </c>
      <c r="F11" s="38">
        <v>313937.33</v>
      </c>
      <c r="G11" s="74">
        <f t="shared" si="0"/>
        <v>1.3309697121474766</v>
      </c>
      <c r="H11" s="74">
        <f t="shared" si="1"/>
        <v>0.3638642330030471</v>
      </c>
      <c r="K11" s="35"/>
      <c r="L11" s="35"/>
    </row>
    <row r="12" spans="1:12" s="29" customFormat="1" ht="12.75">
      <c r="A12" s="27">
        <v>4</v>
      </c>
      <c r="B12" s="33" t="s">
        <v>35</v>
      </c>
      <c r="C12" s="37">
        <v>4547.4799999999996</v>
      </c>
      <c r="D12" s="37">
        <v>16192</v>
      </c>
      <c r="E12" s="37">
        <v>16192</v>
      </c>
      <c r="F12" s="37">
        <v>28058</v>
      </c>
      <c r="G12" s="74">
        <f t="shared" si="0"/>
        <v>6.1700106432573651</v>
      </c>
      <c r="H12" s="74">
        <f t="shared" si="1"/>
        <v>1.7328310276679841</v>
      </c>
      <c r="J12" s="35"/>
      <c r="K12" s="35"/>
      <c r="L12" s="35"/>
    </row>
    <row r="13" spans="1:12" s="29" customFormat="1" ht="12.75">
      <c r="A13" s="27"/>
      <c r="B13" s="33" t="s">
        <v>36</v>
      </c>
      <c r="C13" s="38">
        <v>29712</v>
      </c>
      <c r="D13" s="38">
        <v>0</v>
      </c>
      <c r="E13" s="38">
        <v>0</v>
      </c>
      <c r="F13" s="38">
        <v>70157</v>
      </c>
      <c r="G13" s="74">
        <f t="shared" si="0"/>
        <v>2.3612345180398493</v>
      </c>
      <c r="H13" s="74">
        <f t="shared" si="1"/>
        <v>0</v>
      </c>
      <c r="K13" s="35"/>
      <c r="L13" s="35"/>
    </row>
    <row r="14" spans="1:12">
      <c r="A14" s="18"/>
      <c r="B14" s="18"/>
      <c r="C14" s="18"/>
      <c r="D14" s="18"/>
      <c r="E14" s="18"/>
      <c r="F14" s="15"/>
      <c r="G14" s="15"/>
      <c r="H14" s="15"/>
      <c r="K14" s="17"/>
      <c r="L14" s="17"/>
    </row>
    <row r="15" spans="1:12" ht="18.75">
      <c r="A15" s="174" t="s">
        <v>37</v>
      </c>
      <c r="B15" s="174"/>
      <c r="C15" s="174"/>
      <c r="D15" s="174"/>
      <c r="E15" s="174"/>
      <c r="F15" s="174"/>
      <c r="G15" s="174"/>
      <c r="H15" s="174"/>
      <c r="K15" s="17"/>
      <c r="L15" s="17"/>
    </row>
    <row r="16" spans="1:12" ht="9" customHeight="1">
      <c r="A16" s="19"/>
      <c r="B16" s="18"/>
      <c r="C16" s="18"/>
      <c r="D16" s="18"/>
      <c r="E16" s="18"/>
      <c r="F16" s="15"/>
      <c r="G16" s="15"/>
      <c r="H16" s="15"/>
      <c r="K16" s="17"/>
      <c r="L16" s="17"/>
    </row>
    <row r="17" spans="1:12" s="29" customFormat="1" ht="42.75" customHeight="1">
      <c r="A17" s="27" t="s">
        <v>0</v>
      </c>
      <c r="B17" s="27" t="s">
        <v>1</v>
      </c>
      <c r="C17" s="27" t="s">
        <v>44</v>
      </c>
      <c r="D17" s="27" t="s">
        <v>141</v>
      </c>
      <c r="E17" s="27" t="s">
        <v>142</v>
      </c>
      <c r="F17" s="28" t="s">
        <v>143</v>
      </c>
      <c r="G17" s="28" t="s">
        <v>31</v>
      </c>
      <c r="H17" s="28" t="s">
        <v>31</v>
      </c>
      <c r="K17" s="35"/>
      <c r="L17" s="35"/>
    </row>
    <row r="18" spans="1:12" s="29" customFormat="1" ht="25.5">
      <c r="A18" s="27">
        <v>8</v>
      </c>
      <c r="B18" s="33" t="s">
        <v>38</v>
      </c>
      <c r="C18" s="37">
        <v>0</v>
      </c>
      <c r="D18" s="37">
        <v>0</v>
      </c>
      <c r="E18" s="37">
        <v>0</v>
      </c>
      <c r="F18" s="37">
        <v>0</v>
      </c>
      <c r="G18" s="74">
        <f t="shared" ref="G18:G20" si="2">IFERROR(F18/C18,)</f>
        <v>0</v>
      </c>
      <c r="H18" s="74">
        <f t="shared" ref="H18:H20" si="3">IFERROR(F18/E18,)</f>
        <v>0</v>
      </c>
      <c r="J18" s="35"/>
      <c r="K18" s="35"/>
      <c r="L18" s="35"/>
    </row>
    <row r="19" spans="1:12" s="29" customFormat="1" ht="25.5">
      <c r="A19" s="27">
        <v>5</v>
      </c>
      <c r="B19" s="33" t="s">
        <v>39</v>
      </c>
      <c r="C19" s="37">
        <v>0</v>
      </c>
      <c r="D19" s="37">
        <v>0</v>
      </c>
      <c r="E19" s="37">
        <v>0</v>
      </c>
      <c r="F19" s="37">
        <v>0</v>
      </c>
      <c r="G19" s="74">
        <f t="shared" si="2"/>
        <v>0</v>
      </c>
      <c r="H19" s="74">
        <f t="shared" si="3"/>
        <v>0</v>
      </c>
      <c r="J19" s="35"/>
      <c r="K19" s="35"/>
      <c r="L19" s="35"/>
    </row>
    <row r="20" spans="1:12" s="29" customFormat="1" ht="18.75" customHeight="1">
      <c r="A20" s="27"/>
      <c r="B20" s="33" t="s">
        <v>40</v>
      </c>
      <c r="C20" s="37">
        <f>C18-C19</f>
        <v>0</v>
      </c>
      <c r="D20" s="37">
        <f>D18-D19</f>
        <v>0</v>
      </c>
      <c r="E20" s="37">
        <f>E18-E19</f>
        <v>0</v>
      </c>
      <c r="F20" s="37">
        <f>F18-F19</f>
        <v>0</v>
      </c>
      <c r="G20" s="74">
        <f t="shared" si="2"/>
        <v>0</v>
      </c>
      <c r="H20" s="74">
        <f t="shared" si="3"/>
        <v>0</v>
      </c>
      <c r="J20" s="35"/>
      <c r="K20" s="35"/>
      <c r="L20" s="35"/>
    </row>
    <row r="21" spans="1:12">
      <c r="A21" s="20"/>
      <c r="B21" s="20"/>
      <c r="C21" s="20"/>
      <c r="D21" s="20"/>
      <c r="E21" s="20"/>
      <c r="F21" s="21"/>
      <c r="G21" s="22"/>
      <c r="H21" s="22"/>
      <c r="J21" s="17"/>
      <c r="K21" s="17"/>
      <c r="L21" s="17"/>
    </row>
    <row r="22" spans="1:12" ht="23.25" customHeight="1">
      <c r="A22" s="174" t="s">
        <v>41</v>
      </c>
      <c r="B22" s="174"/>
      <c r="C22" s="174"/>
      <c r="D22" s="174"/>
      <c r="E22" s="174"/>
      <c r="F22" s="174"/>
      <c r="G22" s="174"/>
      <c r="H22" s="174"/>
      <c r="J22" s="17"/>
      <c r="K22" s="17"/>
      <c r="L22" s="17"/>
    </row>
    <row r="23" spans="1:12" ht="13.5" customHeight="1">
      <c r="A23" s="19"/>
      <c r="B23" s="18"/>
      <c r="C23" s="18"/>
      <c r="D23" s="18"/>
      <c r="E23" s="18"/>
      <c r="F23" s="15"/>
      <c r="G23" s="23"/>
      <c r="H23" s="23"/>
      <c r="J23" s="17"/>
      <c r="K23" s="17"/>
      <c r="L23" s="17"/>
    </row>
    <row r="24" spans="1:12" s="29" customFormat="1" ht="42.75" customHeight="1">
      <c r="A24" s="24"/>
      <c r="B24" s="27" t="s">
        <v>1</v>
      </c>
      <c r="C24" s="27" t="s">
        <v>44</v>
      </c>
      <c r="D24" s="27" t="s">
        <v>141</v>
      </c>
      <c r="E24" s="27" t="s">
        <v>142</v>
      </c>
      <c r="F24" s="28" t="s">
        <v>143</v>
      </c>
      <c r="G24" s="28" t="s">
        <v>31</v>
      </c>
      <c r="H24" s="28" t="s">
        <v>31</v>
      </c>
      <c r="J24" s="35"/>
      <c r="K24" s="35"/>
      <c r="L24" s="35"/>
    </row>
    <row r="25" spans="1:12" s="29" customFormat="1" ht="12.75">
      <c r="A25" s="33"/>
      <c r="B25" s="33" t="s">
        <v>42</v>
      </c>
      <c r="C25" s="120">
        <v>0</v>
      </c>
      <c r="D25" s="120">
        <v>0</v>
      </c>
      <c r="E25" s="120">
        <v>0</v>
      </c>
      <c r="F25" s="120">
        <v>0</v>
      </c>
      <c r="G25" s="74">
        <f t="shared" ref="G25" si="4">IFERROR(F25/C25,)</f>
        <v>0</v>
      </c>
      <c r="H25" s="74">
        <f t="shared" ref="H25" si="5">IFERROR(F25/E25,)</f>
        <v>0</v>
      </c>
      <c r="J25" s="35"/>
      <c r="K25" s="35"/>
      <c r="L25" s="35"/>
    </row>
    <row r="26" spans="1:12" ht="11.25" customHeight="1">
      <c r="A26" s="20"/>
      <c r="B26" s="20"/>
      <c r="C26" s="25"/>
      <c r="D26" s="25"/>
      <c r="E26" s="25"/>
      <c r="F26" s="21"/>
      <c r="G26" s="22"/>
      <c r="H26" s="22"/>
      <c r="J26" s="17"/>
      <c r="K26" s="17"/>
      <c r="L26" s="17"/>
    </row>
    <row r="27" spans="1:12">
      <c r="A27" s="20"/>
      <c r="B27" s="20"/>
      <c r="C27" s="25"/>
      <c r="D27" s="25"/>
      <c r="E27" s="25"/>
      <c r="F27" s="21"/>
      <c r="G27" s="22"/>
      <c r="H27" s="22"/>
      <c r="J27" s="17"/>
      <c r="K27" s="17"/>
      <c r="L27" s="17"/>
    </row>
    <row r="28" spans="1:12" s="29" customFormat="1" ht="25.5">
      <c r="A28" s="33"/>
      <c r="B28" s="33" t="s">
        <v>43</v>
      </c>
      <c r="C28" s="39">
        <f>C13+C20+C25</f>
        <v>29712</v>
      </c>
      <c r="D28" s="39">
        <f t="shared" ref="D28:E28" si="6">D13+D20+D25</f>
        <v>0</v>
      </c>
      <c r="E28" s="39">
        <f t="shared" si="6"/>
        <v>0</v>
      </c>
      <c r="F28" s="39">
        <f>F13+F20+F25</f>
        <v>70157</v>
      </c>
      <c r="G28" s="74">
        <f t="shared" ref="G28" si="7">IFERROR(F28/C28,)</f>
        <v>2.3612345180398493</v>
      </c>
      <c r="H28" s="74">
        <f t="shared" ref="H28" si="8">IFERROR(F28/E28,)</f>
        <v>0</v>
      </c>
      <c r="K28" s="35"/>
      <c r="L28" s="35"/>
    </row>
    <row r="29" spans="1:12">
      <c r="K29" s="17"/>
      <c r="L29" s="17"/>
    </row>
  </sheetData>
  <mergeCells count="5">
    <mergeCell ref="A2:H2"/>
    <mergeCell ref="A4:H4"/>
    <mergeCell ref="A5:H5"/>
    <mergeCell ref="A15:H15"/>
    <mergeCell ref="A22:H22"/>
  </mergeCells>
  <printOptions horizontalCentered="1"/>
  <pageMargins left="0.19685039370078741" right="0.19685039370078741" top="0.78740157480314965" bottom="0.39370078740157483" header="0.11811023622047245" footer="0.19685039370078741"/>
  <pageSetup paperSize="9" scale="97" firstPageNumber="5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0.39997558519241921"/>
  </sheetPr>
  <dimension ref="A1:M182"/>
  <sheetViews>
    <sheetView workbookViewId="0">
      <pane xSplit="3" ySplit="4" topLeftCell="D137" activePane="bottomRight" state="frozen"/>
      <selection pane="topRight" activeCell="D1" sqref="D1"/>
      <selection pane="bottomLeft" activeCell="A5" sqref="A5"/>
      <selection pane="bottomRight" activeCell="J12" sqref="J12"/>
    </sheetView>
  </sheetViews>
  <sheetFormatPr defaultRowHeight="12.75"/>
  <cols>
    <col min="1" max="1" width="5" style="45" bestFit="1" customWidth="1"/>
    <col min="2" max="2" width="6" style="45" bestFit="1" customWidth="1"/>
    <col min="3" max="3" width="55.85546875" style="40" customWidth="1"/>
    <col min="4" max="4" width="11.28515625" style="40" bestFit="1" customWidth="1"/>
    <col min="5" max="6" width="12.5703125" style="40" bestFit="1" customWidth="1"/>
    <col min="7" max="7" width="10.85546875" style="40" customWidth="1"/>
    <col min="8" max="9" width="9.5703125" style="40" customWidth="1"/>
    <col min="10" max="10" width="17" style="40" customWidth="1"/>
    <col min="11" max="11" width="20.28515625" style="40" customWidth="1"/>
    <col min="12" max="12" width="12.42578125" style="40" customWidth="1"/>
    <col min="13" max="257" width="9.140625" style="40"/>
    <col min="258" max="258" width="4.28515625" style="40" customWidth="1"/>
    <col min="259" max="259" width="4.42578125" style="40" customWidth="1"/>
    <col min="260" max="260" width="44.85546875" style="40" customWidth="1"/>
    <col min="261" max="261" width="13.7109375" style="40" customWidth="1"/>
    <col min="262" max="262" width="13.140625" style="40" customWidth="1"/>
    <col min="263" max="263" width="13.7109375" style="40" customWidth="1"/>
    <col min="264" max="265" width="9.5703125" style="40" customWidth="1"/>
    <col min="266" max="266" width="17" style="40" customWidth="1"/>
    <col min="267" max="267" width="20.28515625" style="40" customWidth="1"/>
    <col min="268" max="268" width="12.42578125" style="40" customWidth="1"/>
    <col min="269" max="513" width="9.140625" style="40"/>
    <col min="514" max="514" width="4.28515625" style="40" customWidth="1"/>
    <col min="515" max="515" width="4.42578125" style="40" customWidth="1"/>
    <col min="516" max="516" width="44.85546875" style="40" customWidth="1"/>
    <col min="517" max="517" width="13.7109375" style="40" customWidth="1"/>
    <col min="518" max="518" width="13.140625" style="40" customWidth="1"/>
    <col min="519" max="519" width="13.7109375" style="40" customWidth="1"/>
    <col min="520" max="521" width="9.5703125" style="40" customWidth="1"/>
    <col min="522" max="522" width="17" style="40" customWidth="1"/>
    <col min="523" max="523" width="20.28515625" style="40" customWidth="1"/>
    <col min="524" max="524" width="12.42578125" style="40" customWidth="1"/>
    <col min="525" max="769" width="9.140625" style="40"/>
    <col min="770" max="770" width="4.28515625" style="40" customWidth="1"/>
    <col min="771" max="771" width="4.42578125" style="40" customWidth="1"/>
    <col min="772" max="772" width="44.85546875" style="40" customWidth="1"/>
    <col min="773" max="773" width="13.7109375" style="40" customWidth="1"/>
    <col min="774" max="774" width="13.140625" style="40" customWidth="1"/>
    <col min="775" max="775" width="13.7109375" style="40" customWidth="1"/>
    <col min="776" max="777" width="9.5703125" style="40" customWidth="1"/>
    <col min="778" max="778" width="17" style="40" customWidth="1"/>
    <col min="779" max="779" width="20.28515625" style="40" customWidth="1"/>
    <col min="780" max="780" width="12.42578125" style="40" customWidth="1"/>
    <col min="781" max="1025" width="9.140625" style="40"/>
    <col min="1026" max="1026" width="4.28515625" style="40" customWidth="1"/>
    <col min="1027" max="1027" width="4.42578125" style="40" customWidth="1"/>
    <col min="1028" max="1028" width="44.85546875" style="40" customWidth="1"/>
    <col min="1029" max="1029" width="13.7109375" style="40" customWidth="1"/>
    <col min="1030" max="1030" width="13.140625" style="40" customWidth="1"/>
    <col min="1031" max="1031" width="13.7109375" style="40" customWidth="1"/>
    <col min="1032" max="1033" width="9.5703125" style="40" customWidth="1"/>
    <col min="1034" max="1034" width="17" style="40" customWidth="1"/>
    <col min="1035" max="1035" width="20.28515625" style="40" customWidth="1"/>
    <col min="1036" max="1036" width="12.42578125" style="40" customWidth="1"/>
    <col min="1037" max="1281" width="9.140625" style="40"/>
    <col min="1282" max="1282" width="4.28515625" style="40" customWidth="1"/>
    <col min="1283" max="1283" width="4.42578125" style="40" customWidth="1"/>
    <col min="1284" max="1284" width="44.85546875" style="40" customWidth="1"/>
    <col min="1285" max="1285" width="13.7109375" style="40" customWidth="1"/>
    <col min="1286" max="1286" width="13.140625" style="40" customWidth="1"/>
    <col min="1287" max="1287" width="13.7109375" style="40" customWidth="1"/>
    <col min="1288" max="1289" width="9.5703125" style="40" customWidth="1"/>
    <col min="1290" max="1290" width="17" style="40" customWidth="1"/>
    <col min="1291" max="1291" width="20.28515625" style="40" customWidth="1"/>
    <col min="1292" max="1292" width="12.42578125" style="40" customWidth="1"/>
    <col min="1293" max="1537" width="9.140625" style="40"/>
    <col min="1538" max="1538" width="4.28515625" style="40" customWidth="1"/>
    <col min="1539" max="1539" width="4.42578125" style="40" customWidth="1"/>
    <col min="1540" max="1540" width="44.85546875" style="40" customWidth="1"/>
    <col min="1541" max="1541" width="13.7109375" style="40" customWidth="1"/>
    <col min="1542" max="1542" width="13.140625" style="40" customWidth="1"/>
    <col min="1543" max="1543" width="13.7109375" style="40" customWidth="1"/>
    <col min="1544" max="1545" width="9.5703125" style="40" customWidth="1"/>
    <col min="1546" max="1546" width="17" style="40" customWidth="1"/>
    <col min="1547" max="1547" width="20.28515625" style="40" customWidth="1"/>
    <col min="1548" max="1548" width="12.42578125" style="40" customWidth="1"/>
    <col min="1549" max="1793" width="9.140625" style="40"/>
    <col min="1794" max="1794" width="4.28515625" style="40" customWidth="1"/>
    <col min="1795" max="1795" width="4.42578125" style="40" customWidth="1"/>
    <col min="1796" max="1796" width="44.85546875" style="40" customWidth="1"/>
    <col min="1797" max="1797" width="13.7109375" style="40" customWidth="1"/>
    <col min="1798" max="1798" width="13.140625" style="40" customWidth="1"/>
    <col min="1799" max="1799" width="13.7109375" style="40" customWidth="1"/>
    <col min="1800" max="1801" width="9.5703125" style="40" customWidth="1"/>
    <col min="1802" max="1802" width="17" style="40" customWidth="1"/>
    <col min="1803" max="1803" width="20.28515625" style="40" customWidth="1"/>
    <col min="1804" max="1804" width="12.42578125" style="40" customWidth="1"/>
    <col min="1805" max="2049" width="9.140625" style="40"/>
    <col min="2050" max="2050" width="4.28515625" style="40" customWidth="1"/>
    <col min="2051" max="2051" width="4.42578125" style="40" customWidth="1"/>
    <col min="2052" max="2052" width="44.85546875" style="40" customWidth="1"/>
    <col min="2053" max="2053" width="13.7109375" style="40" customWidth="1"/>
    <col min="2054" max="2054" width="13.140625" style="40" customWidth="1"/>
    <col min="2055" max="2055" width="13.7109375" style="40" customWidth="1"/>
    <col min="2056" max="2057" width="9.5703125" style="40" customWidth="1"/>
    <col min="2058" max="2058" width="17" style="40" customWidth="1"/>
    <col min="2059" max="2059" width="20.28515625" style="40" customWidth="1"/>
    <col min="2060" max="2060" width="12.42578125" style="40" customWidth="1"/>
    <col min="2061" max="2305" width="9.140625" style="40"/>
    <col min="2306" max="2306" width="4.28515625" style="40" customWidth="1"/>
    <col min="2307" max="2307" width="4.42578125" style="40" customWidth="1"/>
    <col min="2308" max="2308" width="44.85546875" style="40" customWidth="1"/>
    <col min="2309" max="2309" width="13.7109375" style="40" customWidth="1"/>
    <col min="2310" max="2310" width="13.140625" style="40" customWidth="1"/>
    <col min="2311" max="2311" width="13.7109375" style="40" customWidth="1"/>
    <col min="2312" max="2313" width="9.5703125" style="40" customWidth="1"/>
    <col min="2314" max="2314" width="17" style="40" customWidth="1"/>
    <col min="2315" max="2315" width="20.28515625" style="40" customWidth="1"/>
    <col min="2316" max="2316" width="12.42578125" style="40" customWidth="1"/>
    <col min="2317" max="2561" width="9.140625" style="40"/>
    <col min="2562" max="2562" width="4.28515625" style="40" customWidth="1"/>
    <col min="2563" max="2563" width="4.42578125" style="40" customWidth="1"/>
    <col min="2564" max="2564" width="44.85546875" style="40" customWidth="1"/>
    <col min="2565" max="2565" width="13.7109375" style="40" customWidth="1"/>
    <col min="2566" max="2566" width="13.140625" style="40" customWidth="1"/>
    <col min="2567" max="2567" width="13.7109375" style="40" customWidth="1"/>
    <col min="2568" max="2569" width="9.5703125" style="40" customWidth="1"/>
    <col min="2570" max="2570" width="17" style="40" customWidth="1"/>
    <col min="2571" max="2571" width="20.28515625" style="40" customWidth="1"/>
    <col min="2572" max="2572" width="12.42578125" style="40" customWidth="1"/>
    <col min="2573" max="2817" width="9.140625" style="40"/>
    <col min="2818" max="2818" width="4.28515625" style="40" customWidth="1"/>
    <col min="2819" max="2819" width="4.42578125" style="40" customWidth="1"/>
    <col min="2820" max="2820" width="44.85546875" style="40" customWidth="1"/>
    <col min="2821" max="2821" width="13.7109375" style="40" customWidth="1"/>
    <col min="2822" max="2822" width="13.140625" style="40" customWidth="1"/>
    <col min="2823" max="2823" width="13.7109375" style="40" customWidth="1"/>
    <col min="2824" max="2825" width="9.5703125" style="40" customWidth="1"/>
    <col min="2826" max="2826" width="17" style="40" customWidth="1"/>
    <col min="2827" max="2827" width="20.28515625" style="40" customWidth="1"/>
    <col min="2828" max="2828" width="12.42578125" style="40" customWidth="1"/>
    <col min="2829" max="3073" width="9.140625" style="40"/>
    <col min="3074" max="3074" width="4.28515625" style="40" customWidth="1"/>
    <col min="3075" max="3075" width="4.42578125" style="40" customWidth="1"/>
    <col min="3076" max="3076" width="44.85546875" style="40" customWidth="1"/>
    <col min="3077" max="3077" width="13.7109375" style="40" customWidth="1"/>
    <col min="3078" max="3078" width="13.140625" style="40" customWidth="1"/>
    <col min="3079" max="3079" width="13.7109375" style="40" customWidth="1"/>
    <col min="3080" max="3081" width="9.5703125" style="40" customWidth="1"/>
    <col min="3082" max="3082" width="17" style="40" customWidth="1"/>
    <col min="3083" max="3083" width="20.28515625" style="40" customWidth="1"/>
    <col min="3084" max="3084" width="12.42578125" style="40" customWidth="1"/>
    <col min="3085" max="3329" width="9.140625" style="40"/>
    <col min="3330" max="3330" width="4.28515625" style="40" customWidth="1"/>
    <col min="3331" max="3331" width="4.42578125" style="40" customWidth="1"/>
    <col min="3332" max="3332" width="44.85546875" style="40" customWidth="1"/>
    <col min="3333" max="3333" width="13.7109375" style="40" customWidth="1"/>
    <col min="3334" max="3334" width="13.140625" style="40" customWidth="1"/>
    <col min="3335" max="3335" width="13.7109375" style="40" customWidth="1"/>
    <col min="3336" max="3337" width="9.5703125" style="40" customWidth="1"/>
    <col min="3338" max="3338" width="17" style="40" customWidth="1"/>
    <col min="3339" max="3339" width="20.28515625" style="40" customWidth="1"/>
    <col min="3340" max="3340" width="12.42578125" style="40" customWidth="1"/>
    <col min="3341" max="3585" width="9.140625" style="40"/>
    <col min="3586" max="3586" width="4.28515625" style="40" customWidth="1"/>
    <col min="3587" max="3587" width="4.42578125" style="40" customWidth="1"/>
    <col min="3588" max="3588" width="44.85546875" style="40" customWidth="1"/>
    <col min="3589" max="3589" width="13.7109375" style="40" customWidth="1"/>
    <col min="3590" max="3590" width="13.140625" style="40" customWidth="1"/>
    <col min="3591" max="3591" width="13.7109375" style="40" customWidth="1"/>
    <col min="3592" max="3593" width="9.5703125" style="40" customWidth="1"/>
    <col min="3594" max="3594" width="17" style="40" customWidth="1"/>
    <col min="3595" max="3595" width="20.28515625" style="40" customWidth="1"/>
    <col min="3596" max="3596" width="12.42578125" style="40" customWidth="1"/>
    <col min="3597" max="3841" width="9.140625" style="40"/>
    <col min="3842" max="3842" width="4.28515625" style="40" customWidth="1"/>
    <col min="3843" max="3843" width="4.42578125" style="40" customWidth="1"/>
    <col min="3844" max="3844" width="44.85546875" style="40" customWidth="1"/>
    <col min="3845" max="3845" width="13.7109375" style="40" customWidth="1"/>
    <col min="3846" max="3846" width="13.140625" style="40" customWidth="1"/>
    <col min="3847" max="3847" width="13.7109375" style="40" customWidth="1"/>
    <col min="3848" max="3849" width="9.5703125" style="40" customWidth="1"/>
    <col min="3850" max="3850" width="17" style="40" customWidth="1"/>
    <col min="3851" max="3851" width="20.28515625" style="40" customWidth="1"/>
    <col min="3852" max="3852" width="12.42578125" style="40" customWidth="1"/>
    <col min="3853" max="4097" width="9.140625" style="40"/>
    <col min="4098" max="4098" width="4.28515625" style="40" customWidth="1"/>
    <col min="4099" max="4099" width="4.42578125" style="40" customWidth="1"/>
    <col min="4100" max="4100" width="44.85546875" style="40" customWidth="1"/>
    <col min="4101" max="4101" width="13.7109375" style="40" customWidth="1"/>
    <col min="4102" max="4102" width="13.140625" style="40" customWidth="1"/>
    <col min="4103" max="4103" width="13.7109375" style="40" customWidth="1"/>
    <col min="4104" max="4105" width="9.5703125" style="40" customWidth="1"/>
    <col min="4106" max="4106" width="17" style="40" customWidth="1"/>
    <col min="4107" max="4107" width="20.28515625" style="40" customWidth="1"/>
    <col min="4108" max="4108" width="12.42578125" style="40" customWidth="1"/>
    <col min="4109" max="4353" width="9.140625" style="40"/>
    <col min="4354" max="4354" width="4.28515625" style="40" customWidth="1"/>
    <col min="4355" max="4355" width="4.42578125" style="40" customWidth="1"/>
    <col min="4356" max="4356" width="44.85546875" style="40" customWidth="1"/>
    <col min="4357" max="4357" width="13.7109375" style="40" customWidth="1"/>
    <col min="4358" max="4358" width="13.140625" style="40" customWidth="1"/>
    <col min="4359" max="4359" width="13.7109375" style="40" customWidth="1"/>
    <col min="4360" max="4361" width="9.5703125" style="40" customWidth="1"/>
    <col min="4362" max="4362" width="17" style="40" customWidth="1"/>
    <col min="4363" max="4363" width="20.28515625" style="40" customWidth="1"/>
    <col min="4364" max="4364" width="12.42578125" style="40" customWidth="1"/>
    <col min="4365" max="4609" width="9.140625" style="40"/>
    <col min="4610" max="4610" width="4.28515625" style="40" customWidth="1"/>
    <col min="4611" max="4611" width="4.42578125" style="40" customWidth="1"/>
    <col min="4612" max="4612" width="44.85546875" style="40" customWidth="1"/>
    <col min="4613" max="4613" width="13.7109375" style="40" customWidth="1"/>
    <col min="4614" max="4614" width="13.140625" style="40" customWidth="1"/>
    <col min="4615" max="4615" width="13.7109375" style="40" customWidth="1"/>
    <col min="4616" max="4617" width="9.5703125" style="40" customWidth="1"/>
    <col min="4618" max="4618" width="17" style="40" customWidth="1"/>
    <col min="4619" max="4619" width="20.28515625" style="40" customWidth="1"/>
    <col min="4620" max="4620" width="12.42578125" style="40" customWidth="1"/>
    <col min="4621" max="4865" width="9.140625" style="40"/>
    <col min="4866" max="4866" width="4.28515625" style="40" customWidth="1"/>
    <col min="4867" max="4867" width="4.42578125" style="40" customWidth="1"/>
    <col min="4868" max="4868" width="44.85546875" style="40" customWidth="1"/>
    <col min="4869" max="4869" width="13.7109375" style="40" customWidth="1"/>
    <col min="4870" max="4870" width="13.140625" style="40" customWidth="1"/>
    <col min="4871" max="4871" width="13.7109375" style="40" customWidth="1"/>
    <col min="4872" max="4873" width="9.5703125" style="40" customWidth="1"/>
    <col min="4874" max="4874" width="17" style="40" customWidth="1"/>
    <col min="4875" max="4875" width="20.28515625" style="40" customWidth="1"/>
    <col min="4876" max="4876" width="12.42578125" style="40" customWidth="1"/>
    <col min="4877" max="5121" width="9.140625" style="40"/>
    <col min="5122" max="5122" width="4.28515625" style="40" customWidth="1"/>
    <col min="5123" max="5123" width="4.42578125" style="40" customWidth="1"/>
    <col min="5124" max="5124" width="44.85546875" style="40" customWidth="1"/>
    <col min="5125" max="5125" width="13.7109375" style="40" customWidth="1"/>
    <col min="5126" max="5126" width="13.140625" style="40" customWidth="1"/>
    <col min="5127" max="5127" width="13.7109375" style="40" customWidth="1"/>
    <col min="5128" max="5129" width="9.5703125" style="40" customWidth="1"/>
    <col min="5130" max="5130" width="17" style="40" customWidth="1"/>
    <col min="5131" max="5131" width="20.28515625" style="40" customWidth="1"/>
    <col min="5132" max="5132" width="12.42578125" style="40" customWidth="1"/>
    <col min="5133" max="5377" width="9.140625" style="40"/>
    <col min="5378" max="5378" width="4.28515625" style="40" customWidth="1"/>
    <col min="5379" max="5379" width="4.42578125" style="40" customWidth="1"/>
    <col min="5380" max="5380" width="44.85546875" style="40" customWidth="1"/>
    <col min="5381" max="5381" width="13.7109375" style="40" customWidth="1"/>
    <col min="5382" max="5382" width="13.140625" style="40" customWidth="1"/>
    <col min="5383" max="5383" width="13.7109375" style="40" customWidth="1"/>
    <col min="5384" max="5385" width="9.5703125" style="40" customWidth="1"/>
    <col min="5386" max="5386" width="17" style="40" customWidth="1"/>
    <col min="5387" max="5387" width="20.28515625" style="40" customWidth="1"/>
    <col min="5388" max="5388" width="12.42578125" style="40" customWidth="1"/>
    <col min="5389" max="5633" width="9.140625" style="40"/>
    <col min="5634" max="5634" width="4.28515625" style="40" customWidth="1"/>
    <col min="5635" max="5635" width="4.42578125" style="40" customWidth="1"/>
    <col min="5636" max="5636" width="44.85546875" style="40" customWidth="1"/>
    <col min="5637" max="5637" width="13.7109375" style="40" customWidth="1"/>
    <col min="5638" max="5638" width="13.140625" style="40" customWidth="1"/>
    <col min="5639" max="5639" width="13.7109375" style="40" customWidth="1"/>
    <col min="5640" max="5641" width="9.5703125" style="40" customWidth="1"/>
    <col min="5642" max="5642" width="17" style="40" customWidth="1"/>
    <col min="5643" max="5643" width="20.28515625" style="40" customWidth="1"/>
    <col min="5644" max="5644" width="12.42578125" style="40" customWidth="1"/>
    <col min="5645" max="5889" width="9.140625" style="40"/>
    <col min="5890" max="5890" width="4.28515625" style="40" customWidth="1"/>
    <col min="5891" max="5891" width="4.42578125" style="40" customWidth="1"/>
    <col min="5892" max="5892" width="44.85546875" style="40" customWidth="1"/>
    <col min="5893" max="5893" width="13.7109375" style="40" customWidth="1"/>
    <col min="5894" max="5894" width="13.140625" style="40" customWidth="1"/>
    <col min="5895" max="5895" width="13.7109375" style="40" customWidth="1"/>
    <col min="5896" max="5897" width="9.5703125" style="40" customWidth="1"/>
    <col min="5898" max="5898" width="17" style="40" customWidth="1"/>
    <col min="5899" max="5899" width="20.28515625" style="40" customWidth="1"/>
    <col min="5900" max="5900" width="12.42578125" style="40" customWidth="1"/>
    <col min="5901" max="6145" width="9.140625" style="40"/>
    <col min="6146" max="6146" width="4.28515625" style="40" customWidth="1"/>
    <col min="6147" max="6147" width="4.42578125" style="40" customWidth="1"/>
    <col min="6148" max="6148" width="44.85546875" style="40" customWidth="1"/>
    <col min="6149" max="6149" width="13.7109375" style="40" customWidth="1"/>
    <col min="6150" max="6150" width="13.140625" style="40" customWidth="1"/>
    <col min="6151" max="6151" width="13.7109375" style="40" customWidth="1"/>
    <col min="6152" max="6153" width="9.5703125" style="40" customWidth="1"/>
    <col min="6154" max="6154" width="17" style="40" customWidth="1"/>
    <col min="6155" max="6155" width="20.28515625" style="40" customWidth="1"/>
    <col min="6156" max="6156" width="12.42578125" style="40" customWidth="1"/>
    <col min="6157" max="6401" width="9.140625" style="40"/>
    <col min="6402" max="6402" width="4.28515625" style="40" customWidth="1"/>
    <col min="6403" max="6403" width="4.42578125" style="40" customWidth="1"/>
    <col min="6404" max="6404" width="44.85546875" style="40" customWidth="1"/>
    <col min="6405" max="6405" width="13.7109375" style="40" customWidth="1"/>
    <col min="6406" max="6406" width="13.140625" style="40" customWidth="1"/>
    <col min="6407" max="6407" width="13.7109375" style="40" customWidth="1"/>
    <col min="6408" max="6409" width="9.5703125" style="40" customWidth="1"/>
    <col min="6410" max="6410" width="17" style="40" customWidth="1"/>
    <col min="6411" max="6411" width="20.28515625" style="40" customWidth="1"/>
    <col min="6412" max="6412" width="12.42578125" style="40" customWidth="1"/>
    <col min="6413" max="6657" width="9.140625" style="40"/>
    <col min="6658" max="6658" width="4.28515625" style="40" customWidth="1"/>
    <col min="6659" max="6659" width="4.42578125" style="40" customWidth="1"/>
    <col min="6660" max="6660" width="44.85546875" style="40" customWidth="1"/>
    <col min="6661" max="6661" width="13.7109375" style="40" customWidth="1"/>
    <col min="6662" max="6662" width="13.140625" style="40" customWidth="1"/>
    <col min="6663" max="6663" width="13.7109375" style="40" customWidth="1"/>
    <col min="6664" max="6665" width="9.5703125" style="40" customWidth="1"/>
    <col min="6666" max="6666" width="17" style="40" customWidth="1"/>
    <col min="6667" max="6667" width="20.28515625" style="40" customWidth="1"/>
    <col min="6668" max="6668" width="12.42578125" style="40" customWidth="1"/>
    <col min="6669" max="6913" width="9.140625" style="40"/>
    <col min="6914" max="6914" width="4.28515625" style="40" customWidth="1"/>
    <col min="6915" max="6915" width="4.42578125" style="40" customWidth="1"/>
    <col min="6916" max="6916" width="44.85546875" style="40" customWidth="1"/>
    <col min="6917" max="6917" width="13.7109375" style="40" customWidth="1"/>
    <col min="6918" max="6918" width="13.140625" style="40" customWidth="1"/>
    <col min="6919" max="6919" width="13.7109375" style="40" customWidth="1"/>
    <col min="6920" max="6921" width="9.5703125" style="40" customWidth="1"/>
    <col min="6922" max="6922" width="17" style="40" customWidth="1"/>
    <col min="6923" max="6923" width="20.28515625" style="40" customWidth="1"/>
    <col min="6924" max="6924" width="12.42578125" style="40" customWidth="1"/>
    <col min="6925" max="7169" width="9.140625" style="40"/>
    <col min="7170" max="7170" width="4.28515625" style="40" customWidth="1"/>
    <col min="7171" max="7171" width="4.42578125" style="40" customWidth="1"/>
    <col min="7172" max="7172" width="44.85546875" style="40" customWidth="1"/>
    <col min="7173" max="7173" width="13.7109375" style="40" customWidth="1"/>
    <col min="7174" max="7174" width="13.140625" style="40" customWidth="1"/>
    <col min="7175" max="7175" width="13.7109375" style="40" customWidth="1"/>
    <col min="7176" max="7177" width="9.5703125" style="40" customWidth="1"/>
    <col min="7178" max="7178" width="17" style="40" customWidth="1"/>
    <col min="7179" max="7179" width="20.28515625" style="40" customWidth="1"/>
    <col min="7180" max="7180" width="12.42578125" style="40" customWidth="1"/>
    <col min="7181" max="7425" width="9.140625" style="40"/>
    <col min="7426" max="7426" width="4.28515625" style="40" customWidth="1"/>
    <col min="7427" max="7427" width="4.42578125" style="40" customWidth="1"/>
    <col min="7428" max="7428" width="44.85546875" style="40" customWidth="1"/>
    <col min="7429" max="7429" width="13.7109375" style="40" customWidth="1"/>
    <col min="7430" max="7430" width="13.140625" style="40" customWidth="1"/>
    <col min="7431" max="7431" width="13.7109375" style="40" customWidth="1"/>
    <col min="7432" max="7433" width="9.5703125" style="40" customWidth="1"/>
    <col min="7434" max="7434" width="17" style="40" customWidth="1"/>
    <col min="7435" max="7435" width="20.28515625" style="40" customWidth="1"/>
    <col min="7436" max="7436" width="12.42578125" style="40" customWidth="1"/>
    <col min="7437" max="7681" width="9.140625" style="40"/>
    <col min="7682" max="7682" width="4.28515625" style="40" customWidth="1"/>
    <col min="7683" max="7683" width="4.42578125" style="40" customWidth="1"/>
    <col min="7684" max="7684" width="44.85546875" style="40" customWidth="1"/>
    <col min="7685" max="7685" width="13.7109375" style="40" customWidth="1"/>
    <col min="7686" max="7686" width="13.140625" style="40" customWidth="1"/>
    <col min="7687" max="7687" width="13.7109375" style="40" customWidth="1"/>
    <col min="7688" max="7689" width="9.5703125" style="40" customWidth="1"/>
    <col min="7690" max="7690" width="17" style="40" customWidth="1"/>
    <col min="7691" max="7691" width="20.28515625" style="40" customWidth="1"/>
    <col min="7692" max="7692" width="12.42578125" style="40" customWidth="1"/>
    <col min="7693" max="7937" width="9.140625" style="40"/>
    <col min="7938" max="7938" width="4.28515625" style="40" customWidth="1"/>
    <col min="7939" max="7939" width="4.42578125" style="40" customWidth="1"/>
    <col min="7940" max="7940" width="44.85546875" style="40" customWidth="1"/>
    <col min="7941" max="7941" width="13.7109375" style="40" customWidth="1"/>
    <col min="7942" max="7942" width="13.140625" style="40" customWidth="1"/>
    <col min="7943" max="7943" width="13.7109375" style="40" customWidth="1"/>
    <col min="7944" max="7945" width="9.5703125" style="40" customWidth="1"/>
    <col min="7946" max="7946" width="17" style="40" customWidth="1"/>
    <col min="7947" max="7947" width="20.28515625" style="40" customWidth="1"/>
    <col min="7948" max="7948" width="12.42578125" style="40" customWidth="1"/>
    <col min="7949" max="8193" width="9.140625" style="40"/>
    <col min="8194" max="8194" width="4.28515625" style="40" customWidth="1"/>
    <col min="8195" max="8195" width="4.42578125" style="40" customWidth="1"/>
    <col min="8196" max="8196" width="44.85546875" style="40" customWidth="1"/>
    <col min="8197" max="8197" width="13.7109375" style="40" customWidth="1"/>
    <col min="8198" max="8198" width="13.140625" style="40" customWidth="1"/>
    <col min="8199" max="8199" width="13.7109375" style="40" customWidth="1"/>
    <col min="8200" max="8201" width="9.5703125" style="40" customWidth="1"/>
    <col min="8202" max="8202" width="17" style="40" customWidth="1"/>
    <col min="8203" max="8203" width="20.28515625" style="40" customWidth="1"/>
    <col min="8204" max="8204" width="12.42578125" style="40" customWidth="1"/>
    <col min="8205" max="8449" width="9.140625" style="40"/>
    <col min="8450" max="8450" width="4.28515625" style="40" customWidth="1"/>
    <col min="8451" max="8451" width="4.42578125" style="40" customWidth="1"/>
    <col min="8452" max="8452" width="44.85546875" style="40" customWidth="1"/>
    <col min="8453" max="8453" width="13.7109375" style="40" customWidth="1"/>
    <col min="8454" max="8454" width="13.140625" style="40" customWidth="1"/>
    <col min="8455" max="8455" width="13.7109375" style="40" customWidth="1"/>
    <col min="8456" max="8457" width="9.5703125" style="40" customWidth="1"/>
    <col min="8458" max="8458" width="17" style="40" customWidth="1"/>
    <col min="8459" max="8459" width="20.28515625" style="40" customWidth="1"/>
    <col min="8460" max="8460" width="12.42578125" style="40" customWidth="1"/>
    <col min="8461" max="8705" width="9.140625" style="40"/>
    <col min="8706" max="8706" width="4.28515625" style="40" customWidth="1"/>
    <col min="8707" max="8707" width="4.42578125" style="40" customWidth="1"/>
    <col min="8708" max="8708" width="44.85546875" style="40" customWidth="1"/>
    <col min="8709" max="8709" width="13.7109375" style="40" customWidth="1"/>
    <col min="8710" max="8710" width="13.140625" style="40" customWidth="1"/>
    <col min="8711" max="8711" width="13.7109375" style="40" customWidth="1"/>
    <col min="8712" max="8713" width="9.5703125" style="40" customWidth="1"/>
    <col min="8714" max="8714" width="17" style="40" customWidth="1"/>
    <col min="8715" max="8715" width="20.28515625" style="40" customWidth="1"/>
    <col min="8716" max="8716" width="12.42578125" style="40" customWidth="1"/>
    <col min="8717" max="8961" width="9.140625" style="40"/>
    <col min="8962" max="8962" width="4.28515625" style="40" customWidth="1"/>
    <col min="8963" max="8963" width="4.42578125" style="40" customWidth="1"/>
    <col min="8964" max="8964" width="44.85546875" style="40" customWidth="1"/>
    <col min="8965" max="8965" width="13.7109375" style="40" customWidth="1"/>
    <col min="8966" max="8966" width="13.140625" style="40" customWidth="1"/>
    <col min="8967" max="8967" width="13.7109375" style="40" customWidth="1"/>
    <col min="8968" max="8969" width="9.5703125" style="40" customWidth="1"/>
    <col min="8970" max="8970" width="17" style="40" customWidth="1"/>
    <col min="8971" max="8971" width="20.28515625" style="40" customWidth="1"/>
    <col min="8972" max="8972" width="12.42578125" style="40" customWidth="1"/>
    <col min="8973" max="9217" width="9.140625" style="40"/>
    <col min="9218" max="9218" width="4.28515625" style="40" customWidth="1"/>
    <col min="9219" max="9219" width="4.42578125" style="40" customWidth="1"/>
    <col min="9220" max="9220" width="44.85546875" style="40" customWidth="1"/>
    <col min="9221" max="9221" width="13.7109375" style="40" customWidth="1"/>
    <col min="9222" max="9222" width="13.140625" style="40" customWidth="1"/>
    <col min="9223" max="9223" width="13.7109375" style="40" customWidth="1"/>
    <col min="9224" max="9225" width="9.5703125" style="40" customWidth="1"/>
    <col min="9226" max="9226" width="17" style="40" customWidth="1"/>
    <col min="9227" max="9227" width="20.28515625" style="40" customWidth="1"/>
    <col min="9228" max="9228" width="12.42578125" style="40" customWidth="1"/>
    <col min="9229" max="9473" width="9.140625" style="40"/>
    <col min="9474" max="9474" width="4.28515625" style="40" customWidth="1"/>
    <col min="9475" max="9475" width="4.42578125" style="40" customWidth="1"/>
    <col min="9476" max="9476" width="44.85546875" style="40" customWidth="1"/>
    <col min="9477" max="9477" width="13.7109375" style="40" customWidth="1"/>
    <col min="9478" max="9478" width="13.140625" style="40" customWidth="1"/>
    <col min="9479" max="9479" width="13.7109375" style="40" customWidth="1"/>
    <col min="9480" max="9481" width="9.5703125" style="40" customWidth="1"/>
    <col min="9482" max="9482" width="17" style="40" customWidth="1"/>
    <col min="9483" max="9483" width="20.28515625" style="40" customWidth="1"/>
    <col min="9484" max="9484" width="12.42578125" style="40" customWidth="1"/>
    <col min="9485" max="9729" width="9.140625" style="40"/>
    <col min="9730" max="9730" width="4.28515625" style="40" customWidth="1"/>
    <col min="9731" max="9731" width="4.42578125" style="40" customWidth="1"/>
    <col min="9732" max="9732" width="44.85546875" style="40" customWidth="1"/>
    <col min="9733" max="9733" width="13.7109375" style="40" customWidth="1"/>
    <col min="9734" max="9734" width="13.140625" style="40" customWidth="1"/>
    <col min="9735" max="9735" width="13.7109375" style="40" customWidth="1"/>
    <col min="9736" max="9737" width="9.5703125" style="40" customWidth="1"/>
    <col min="9738" max="9738" width="17" style="40" customWidth="1"/>
    <col min="9739" max="9739" width="20.28515625" style="40" customWidth="1"/>
    <col min="9740" max="9740" width="12.42578125" style="40" customWidth="1"/>
    <col min="9741" max="9985" width="9.140625" style="40"/>
    <col min="9986" max="9986" width="4.28515625" style="40" customWidth="1"/>
    <col min="9987" max="9987" width="4.42578125" style="40" customWidth="1"/>
    <col min="9988" max="9988" width="44.85546875" style="40" customWidth="1"/>
    <col min="9989" max="9989" width="13.7109375" style="40" customWidth="1"/>
    <col min="9990" max="9990" width="13.140625" style="40" customWidth="1"/>
    <col min="9991" max="9991" width="13.7109375" style="40" customWidth="1"/>
    <col min="9992" max="9993" width="9.5703125" style="40" customWidth="1"/>
    <col min="9994" max="9994" width="17" style="40" customWidth="1"/>
    <col min="9995" max="9995" width="20.28515625" style="40" customWidth="1"/>
    <col min="9996" max="9996" width="12.42578125" style="40" customWidth="1"/>
    <col min="9997" max="10241" width="9.140625" style="40"/>
    <col min="10242" max="10242" width="4.28515625" style="40" customWidth="1"/>
    <col min="10243" max="10243" width="4.42578125" style="40" customWidth="1"/>
    <col min="10244" max="10244" width="44.85546875" style="40" customWidth="1"/>
    <col min="10245" max="10245" width="13.7109375" style="40" customWidth="1"/>
    <col min="10246" max="10246" width="13.140625" style="40" customWidth="1"/>
    <col min="10247" max="10247" width="13.7109375" style="40" customWidth="1"/>
    <col min="10248" max="10249" width="9.5703125" style="40" customWidth="1"/>
    <col min="10250" max="10250" width="17" style="40" customWidth="1"/>
    <col min="10251" max="10251" width="20.28515625" style="40" customWidth="1"/>
    <col min="10252" max="10252" width="12.42578125" style="40" customWidth="1"/>
    <col min="10253" max="10497" width="9.140625" style="40"/>
    <col min="10498" max="10498" width="4.28515625" style="40" customWidth="1"/>
    <col min="10499" max="10499" width="4.42578125" style="40" customWidth="1"/>
    <col min="10500" max="10500" width="44.85546875" style="40" customWidth="1"/>
    <col min="10501" max="10501" width="13.7109375" style="40" customWidth="1"/>
    <col min="10502" max="10502" width="13.140625" style="40" customWidth="1"/>
    <col min="10503" max="10503" width="13.7109375" style="40" customWidth="1"/>
    <col min="10504" max="10505" width="9.5703125" style="40" customWidth="1"/>
    <col min="10506" max="10506" width="17" style="40" customWidth="1"/>
    <col min="10507" max="10507" width="20.28515625" style="40" customWidth="1"/>
    <col min="10508" max="10508" width="12.42578125" style="40" customWidth="1"/>
    <col min="10509" max="10753" width="9.140625" style="40"/>
    <col min="10754" max="10754" width="4.28515625" style="40" customWidth="1"/>
    <col min="10755" max="10755" width="4.42578125" style="40" customWidth="1"/>
    <col min="10756" max="10756" width="44.85546875" style="40" customWidth="1"/>
    <col min="10757" max="10757" width="13.7109375" style="40" customWidth="1"/>
    <col min="10758" max="10758" width="13.140625" style="40" customWidth="1"/>
    <col min="10759" max="10759" width="13.7109375" style="40" customWidth="1"/>
    <col min="10760" max="10761" width="9.5703125" style="40" customWidth="1"/>
    <col min="10762" max="10762" width="17" style="40" customWidth="1"/>
    <col min="10763" max="10763" width="20.28515625" style="40" customWidth="1"/>
    <col min="10764" max="10764" width="12.42578125" style="40" customWidth="1"/>
    <col min="10765" max="11009" width="9.140625" style="40"/>
    <col min="11010" max="11010" width="4.28515625" style="40" customWidth="1"/>
    <col min="11011" max="11011" width="4.42578125" style="40" customWidth="1"/>
    <col min="11012" max="11012" width="44.85546875" style="40" customWidth="1"/>
    <col min="11013" max="11013" width="13.7109375" style="40" customWidth="1"/>
    <col min="11014" max="11014" width="13.140625" style="40" customWidth="1"/>
    <col min="11015" max="11015" width="13.7109375" style="40" customWidth="1"/>
    <col min="11016" max="11017" width="9.5703125" style="40" customWidth="1"/>
    <col min="11018" max="11018" width="17" style="40" customWidth="1"/>
    <col min="11019" max="11019" width="20.28515625" style="40" customWidth="1"/>
    <col min="11020" max="11020" width="12.42578125" style="40" customWidth="1"/>
    <col min="11021" max="11265" width="9.140625" style="40"/>
    <col min="11266" max="11266" width="4.28515625" style="40" customWidth="1"/>
    <col min="11267" max="11267" width="4.42578125" style="40" customWidth="1"/>
    <col min="11268" max="11268" width="44.85546875" style="40" customWidth="1"/>
    <col min="11269" max="11269" width="13.7109375" style="40" customWidth="1"/>
    <col min="11270" max="11270" width="13.140625" style="40" customWidth="1"/>
    <col min="11271" max="11271" width="13.7109375" style="40" customWidth="1"/>
    <col min="11272" max="11273" width="9.5703125" style="40" customWidth="1"/>
    <col min="11274" max="11274" width="17" style="40" customWidth="1"/>
    <col min="11275" max="11275" width="20.28515625" style="40" customWidth="1"/>
    <col min="11276" max="11276" width="12.42578125" style="40" customWidth="1"/>
    <col min="11277" max="11521" width="9.140625" style="40"/>
    <col min="11522" max="11522" width="4.28515625" style="40" customWidth="1"/>
    <col min="11523" max="11523" width="4.42578125" style="40" customWidth="1"/>
    <col min="11524" max="11524" width="44.85546875" style="40" customWidth="1"/>
    <col min="11525" max="11525" width="13.7109375" style="40" customWidth="1"/>
    <col min="11526" max="11526" width="13.140625" style="40" customWidth="1"/>
    <col min="11527" max="11527" width="13.7109375" style="40" customWidth="1"/>
    <col min="11528" max="11529" width="9.5703125" style="40" customWidth="1"/>
    <col min="11530" max="11530" width="17" style="40" customWidth="1"/>
    <col min="11531" max="11531" width="20.28515625" style="40" customWidth="1"/>
    <col min="11532" max="11532" width="12.42578125" style="40" customWidth="1"/>
    <col min="11533" max="11777" width="9.140625" style="40"/>
    <col min="11778" max="11778" width="4.28515625" style="40" customWidth="1"/>
    <col min="11779" max="11779" width="4.42578125" style="40" customWidth="1"/>
    <col min="11780" max="11780" width="44.85546875" style="40" customWidth="1"/>
    <col min="11781" max="11781" width="13.7109375" style="40" customWidth="1"/>
    <col min="11782" max="11782" width="13.140625" style="40" customWidth="1"/>
    <col min="11783" max="11783" width="13.7109375" style="40" customWidth="1"/>
    <col min="11784" max="11785" width="9.5703125" style="40" customWidth="1"/>
    <col min="11786" max="11786" width="17" style="40" customWidth="1"/>
    <col min="11787" max="11787" width="20.28515625" style="40" customWidth="1"/>
    <col min="11788" max="11788" width="12.42578125" style="40" customWidth="1"/>
    <col min="11789" max="12033" width="9.140625" style="40"/>
    <col min="12034" max="12034" width="4.28515625" style="40" customWidth="1"/>
    <col min="12035" max="12035" width="4.42578125" style="40" customWidth="1"/>
    <col min="12036" max="12036" width="44.85546875" style="40" customWidth="1"/>
    <col min="12037" max="12037" width="13.7109375" style="40" customWidth="1"/>
    <col min="12038" max="12038" width="13.140625" style="40" customWidth="1"/>
    <col min="12039" max="12039" width="13.7109375" style="40" customWidth="1"/>
    <col min="12040" max="12041" width="9.5703125" style="40" customWidth="1"/>
    <col min="12042" max="12042" width="17" style="40" customWidth="1"/>
    <col min="12043" max="12043" width="20.28515625" style="40" customWidth="1"/>
    <col min="12044" max="12044" width="12.42578125" style="40" customWidth="1"/>
    <col min="12045" max="12289" width="9.140625" style="40"/>
    <col min="12290" max="12290" width="4.28515625" style="40" customWidth="1"/>
    <col min="12291" max="12291" width="4.42578125" style="40" customWidth="1"/>
    <col min="12292" max="12292" width="44.85546875" style="40" customWidth="1"/>
    <col min="12293" max="12293" width="13.7109375" style="40" customWidth="1"/>
    <col min="12294" max="12294" width="13.140625" style="40" customWidth="1"/>
    <col min="12295" max="12295" width="13.7109375" style="40" customWidth="1"/>
    <col min="12296" max="12297" width="9.5703125" style="40" customWidth="1"/>
    <col min="12298" max="12298" width="17" style="40" customWidth="1"/>
    <col min="12299" max="12299" width="20.28515625" style="40" customWidth="1"/>
    <col min="12300" max="12300" width="12.42578125" style="40" customWidth="1"/>
    <col min="12301" max="12545" width="9.140625" style="40"/>
    <col min="12546" max="12546" width="4.28515625" style="40" customWidth="1"/>
    <col min="12547" max="12547" width="4.42578125" style="40" customWidth="1"/>
    <col min="12548" max="12548" width="44.85546875" style="40" customWidth="1"/>
    <col min="12549" max="12549" width="13.7109375" style="40" customWidth="1"/>
    <col min="12550" max="12550" width="13.140625" style="40" customWidth="1"/>
    <col min="12551" max="12551" width="13.7109375" style="40" customWidth="1"/>
    <col min="12552" max="12553" width="9.5703125" style="40" customWidth="1"/>
    <col min="12554" max="12554" width="17" style="40" customWidth="1"/>
    <col min="12555" max="12555" width="20.28515625" style="40" customWidth="1"/>
    <col min="12556" max="12556" width="12.42578125" style="40" customWidth="1"/>
    <col min="12557" max="12801" width="9.140625" style="40"/>
    <col min="12802" max="12802" width="4.28515625" style="40" customWidth="1"/>
    <col min="12803" max="12803" width="4.42578125" style="40" customWidth="1"/>
    <col min="12804" max="12804" width="44.85546875" style="40" customWidth="1"/>
    <col min="12805" max="12805" width="13.7109375" style="40" customWidth="1"/>
    <col min="12806" max="12806" width="13.140625" style="40" customWidth="1"/>
    <col min="12807" max="12807" width="13.7109375" style="40" customWidth="1"/>
    <col min="12808" max="12809" width="9.5703125" style="40" customWidth="1"/>
    <col min="12810" max="12810" width="17" style="40" customWidth="1"/>
    <col min="12811" max="12811" width="20.28515625" style="40" customWidth="1"/>
    <col min="12812" max="12812" width="12.42578125" style="40" customWidth="1"/>
    <col min="12813" max="13057" width="9.140625" style="40"/>
    <col min="13058" max="13058" width="4.28515625" style="40" customWidth="1"/>
    <col min="13059" max="13059" width="4.42578125" style="40" customWidth="1"/>
    <col min="13060" max="13060" width="44.85546875" style="40" customWidth="1"/>
    <col min="13061" max="13061" width="13.7109375" style="40" customWidth="1"/>
    <col min="13062" max="13062" width="13.140625" style="40" customWidth="1"/>
    <col min="13063" max="13063" width="13.7109375" style="40" customWidth="1"/>
    <col min="13064" max="13065" width="9.5703125" style="40" customWidth="1"/>
    <col min="13066" max="13066" width="17" style="40" customWidth="1"/>
    <col min="13067" max="13067" width="20.28515625" style="40" customWidth="1"/>
    <col min="13068" max="13068" width="12.42578125" style="40" customWidth="1"/>
    <col min="13069" max="13313" width="9.140625" style="40"/>
    <col min="13314" max="13314" width="4.28515625" style="40" customWidth="1"/>
    <col min="13315" max="13315" width="4.42578125" style="40" customWidth="1"/>
    <col min="13316" max="13316" width="44.85546875" style="40" customWidth="1"/>
    <col min="13317" max="13317" width="13.7109375" style="40" customWidth="1"/>
    <col min="13318" max="13318" width="13.140625" style="40" customWidth="1"/>
    <col min="13319" max="13319" width="13.7109375" style="40" customWidth="1"/>
    <col min="13320" max="13321" width="9.5703125" style="40" customWidth="1"/>
    <col min="13322" max="13322" width="17" style="40" customWidth="1"/>
    <col min="13323" max="13323" width="20.28515625" style="40" customWidth="1"/>
    <col min="13324" max="13324" width="12.42578125" style="40" customWidth="1"/>
    <col min="13325" max="13569" width="9.140625" style="40"/>
    <col min="13570" max="13570" width="4.28515625" style="40" customWidth="1"/>
    <col min="13571" max="13571" width="4.42578125" style="40" customWidth="1"/>
    <col min="13572" max="13572" width="44.85546875" style="40" customWidth="1"/>
    <col min="13573" max="13573" width="13.7109375" style="40" customWidth="1"/>
    <col min="13574" max="13574" width="13.140625" style="40" customWidth="1"/>
    <col min="13575" max="13575" width="13.7109375" style="40" customWidth="1"/>
    <col min="13576" max="13577" width="9.5703125" style="40" customWidth="1"/>
    <col min="13578" max="13578" width="17" style="40" customWidth="1"/>
    <col min="13579" max="13579" width="20.28515625" style="40" customWidth="1"/>
    <col min="13580" max="13580" width="12.42578125" style="40" customWidth="1"/>
    <col min="13581" max="13825" width="9.140625" style="40"/>
    <col min="13826" max="13826" width="4.28515625" style="40" customWidth="1"/>
    <col min="13827" max="13827" width="4.42578125" style="40" customWidth="1"/>
    <col min="13828" max="13828" width="44.85546875" style="40" customWidth="1"/>
    <col min="13829" max="13829" width="13.7109375" style="40" customWidth="1"/>
    <col min="13830" max="13830" width="13.140625" style="40" customWidth="1"/>
    <col min="13831" max="13831" width="13.7109375" style="40" customWidth="1"/>
    <col min="13832" max="13833" width="9.5703125" style="40" customWidth="1"/>
    <col min="13834" max="13834" width="17" style="40" customWidth="1"/>
    <col min="13835" max="13835" width="20.28515625" style="40" customWidth="1"/>
    <col min="13836" max="13836" width="12.42578125" style="40" customWidth="1"/>
    <col min="13837" max="14081" width="9.140625" style="40"/>
    <col min="14082" max="14082" width="4.28515625" style="40" customWidth="1"/>
    <col min="14083" max="14083" width="4.42578125" style="40" customWidth="1"/>
    <col min="14084" max="14084" width="44.85546875" style="40" customWidth="1"/>
    <col min="14085" max="14085" width="13.7109375" style="40" customWidth="1"/>
    <col min="14086" max="14086" width="13.140625" style="40" customWidth="1"/>
    <col min="14087" max="14087" width="13.7109375" style="40" customWidth="1"/>
    <col min="14088" max="14089" width="9.5703125" style="40" customWidth="1"/>
    <col min="14090" max="14090" width="17" style="40" customWidth="1"/>
    <col min="14091" max="14091" width="20.28515625" style="40" customWidth="1"/>
    <col min="14092" max="14092" width="12.42578125" style="40" customWidth="1"/>
    <col min="14093" max="14337" width="9.140625" style="40"/>
    <col min="14338" max="14338" width="4.28515625" style="40" customWidth="1"/>
    <col min="14339" max="14339" width="4.42578125" style="40" customWidth="1"/>
    <col min="14340" max="14340" width="44.85546875" style="40" customWidth="1"/>
    <col min="14341" max="14341" width="13.7109375" style="40" customWidth="1"/>
    <col min="14342" max="14342" width="13.140625" style="40" customWidth="1"/>
    <col min="14343" max="14343" width="13.7109375" style="40" customWidth="1"/>
    <col min="14344" max="14345" width="9.5703125" style="40" customWidth="1"/>
    <col min="14346" max="14346" width="17" style="40" customWidth="1"/>
    <col min="14347" max="14347" width="20.28515625" style="40" customWidth="1"/>
    <col min="14348" max="14348" width="12.42578125" style="40" customWidth="1"/>
    <col min="14349" max="14593" width="9.140625" style="40"/>
    <col min="14594" max="14594" width="4.28515625" style="40" customWidth="1"/>
    <col min="14595" max="14595" width="4.42578125" style="40" customWidth="1"/>
    <col min="14596" max="14596" width="44.85546875" style="40" customWidth="1"/>
    <col min="14597" max="14597" width="13.7109375" style="40" customWidth="1"/>
    <col min="14598" max="14598" width="13.140625" style="40" customWidth="1"/>
    <col min="14599" max="14599" width="13.7109375" style="40" customWidth="1"/>
    <col min="14600" max="14601" width="9.5703125" style="40" customWidth="1"/>
    <col min="14602" max="14602" width="17" style="40" customWidth="1"/>
    <col min="14603" max="14603" width="20.28515625" style="40" customWidth="1"/>
    <col min="14604" max="14604" width="12.42578125" style="40" customWidth="1"/>
    <col min="14605" max="14849" width="9.140625" style="40"/>
    <col min="14850" max="14850" width="4.28515625" style="40" customWidth="1"/>
    <col min="14851" max="14851" width="4.42578125" style="40" customWidth="1"/>
    <col min="14852" max="14852" width="44.85546875" style="40" customWidth="1"/>
    <col min="14853" max="14853" width="13.7109375" style="40" customWidth="1"/>
    <col min="14854" max="14854" width="13.140625" style="40" customWidth="1"/>
    <col min="14855" max="14855" width="13.7109375" style="40" customWidth="1"/>
    <col min="14856" max="14857" width="9.5703125" style="40" customWidth="1"/>
    <col min="14858" max="14858" width="17" style="40" customWidth="1"/>
    <col min="14859" max="14859" width="20.28515625" style="40" customWidth="1"/>
    <col min="14860" max="14860" width="12.42578125" style="40" customWidth="1"/>
    <col min="14861" max="15105" width="9.140625" style="40"/>
    <col min="15106" max="15106" width="4.28515625" style="40" customWidth="1"/>
    <col min="15107" max="15107" width="4.42578125" style="40" customWidth="1"/>
    <col min="15108" max="15108" width="44.85546875" style="40" customWidth="1"/>
    <col min="15109" max="15109" width="13.7109375" style="40" customWidth="1"/>
    <col min="15110" max="15110" width="13.140625" style="40" customWidth="1"/>
    <col min="15111" max="15111" width="13.7109375" style="40" customWidth="1"/>
    <col min="15112" max="15113" width="9.5703125" style="40" customWidth="1"/>
    <col min="15114" max="15114" width="17" style="40" customWidth="1"/>
    <col min="15115" max="15115" width="20.28515625" style="40" customWidth="1"/>
    <col min="15116" max="15116" width="12.42578125" style="40" customWidth="1"/>
    <col min="15117" max="15361" width="9.140625" style="40"/>
    <col min="15362" max="15362" width="4.28515625" style="40" customWidth="1"/>
    <col min="15363" max="15363" width="4.42578125" style="40" customWidth="1"/>
    <col min="15364" max="15364" width="44.85546875" style="40" customWidth="1"/>
    <col min="15365" max="15365" width="13.7109375" style="40" customWidth="1"/>
    <col min="15366" max="15366" width="13.140625" style="40" customWidth="1"/>
    <col min="15367" max="15367" width="13.7109375" style="40" customWidth="1"/>
    <col min="15368" max="15369" width="9.5703125" style="40" customWidth="1"/>
    <col min="15370" max="15370" width="17" style="40" customWidth="1"/>
    <col min="15371" max="15371" width="20.28515625" style="40" customWidth="1"/>
    <col min="15372" max="15372" width="12.42578125" style="40" customWidth="1"/>
    <col min="15373" max="15617" width="9.140625" style="40"/>
    <col min="15618" max="15618" width="4.28515625" style="40" customWidth="1"/>
    <col min="15619" max="15619" width="4.42578125" style="40" customWidth="1"/>
    <col min="15620" max="15620" width="44.85546875" style="40" customWidth="1"/>
    <col min="15621" max="15621" width="13.7109375" style="40" customWidth="1"/>
    <col min="15622" max="15622" width="13.140625" style="40" customWidth="1"/>
    <col min="15623" max="15623" width="13.7109375" style="40" customWidth="1"/>
    <col min="15624" max="15625" width="9.5703125" style="40" customWidth="1"/>
    <col min="15626" max="15626" width="17" style="40" customWidth="1"/>
    <col min="15627" max="15627" width="20.28515625" style="40" customWidth="1"/>
    <col min="15628" max="15628" width="12.42578125" style="40" customWidth="1"/>
    <col min="15629" max="15873" width="9.140625" style="40"/>
    <col min="15874" max="15874" width="4.28515625" style="40" customWidth="1"/>
    <col min="15875" max="15875" width="4.42578125" style="40" customWidth="1"/>
    <col min="15876" max="15876" width="44.85546875" style="40" customWidth="1"/>
    <col min="15877" max="15877" width="13.7109375" style="40" customWidth="1"/>
    <col min="15878" max="15878" width="13.140625" style="40" customWidth="1"/>
    <col min="15879" max="15879" width="13.7109375" style="40" customWidth="1"/>
    <col min="15880" max="15881" width="9.5703125" style="40" customWidth="1"/>
    <col min="15882" max="15882" width="17" style="40" customWidth="1"/>
    <col min="15883" max="15883" width="20.28515625" style="40" customWidth="1"/>
    <col min="15884" max="15884" width="12.42578125" style="40" customWidth="1"/>
    <col min="15885" max="16129" width="9.140625" style="40"/>
    <col min="16130" max="16130" width="4.28515625" style="40" customWidth="1"/>
    <col min="16131" max="16131" width="4.42578125" style="40" customWidth="1"/>
    <col min="16132" max="16132" width="44.85546875" style="40" customWidth="1"/>
    <col min="16133" max="16133" width="13.7109375" style="40" customWidth="1"/>
    <col min="16134" max="16134" width="13.140625" style="40" customWidth="1"/>
    <col min="16135" max="16135" width="13.7109375" style="40" customWidth="1"/>
    <col min="16136" max="16137" width="9.5703125" style="40" customWidth="1"/>
    <col min="16138" max="16138" width="17" style="40" customWidth="1"/>
    <col min="16139" max="16139" width="20.28515625" style="40" customWidth="1"/>
    <col min="16140" max="16140" width="12.42578125" style="40" customWidth="1"/>
    <col min="16141" max="16384" width="9.140625" style="40"/>
  </cols>
  <sheetData>
    <row r="1" spans="1:9" ht="30" customHeight="1">
      <c r="A1" s="175" t="s">
        <v>30</v>
      </c>
      <c r="B1" s="175"/>
      <c r="C1" s="175"/>
      <c r="D1" s="175"/>
      <c r="E1" s="175"/>
      <c r="F1" s="175"/>
      <c r="G1" s="175"/>
      <c r="H1" s="175"/>
      <c r="I1" s="175"/>
    </row>
    <row r="2" spans="1:9" ht="27.75" customHeight="1">
      <c r="A2" s="176" t="s">
        <v>45</v>
      </c>
      <c r="B2" s="176"/>
      <c r="C2" s="176"/>
      <c r="D2" s="176"/>
      <c r="E2" s="176"/>
      <c r="F2" s="176"/>
      <c r="G2" s="176"/>
      <c r="H2" s="176"/>
      <c r="I2" s="176"/>
    </row>
    <row r="3" spans="1:9" s="44" customFormat="1" ht="62.25" customHeight="1">
      <c r="A3" s="41"/>
      <c r="B3" s="42"/>
      <c r="C3" s="43" t="s">
        <v>46</v>
      </c>
      <c r="D3" s="27" t="s">
        <v>44</v>
      </c>
      <c r="E3" s="121" t="s">
        <v>141</v>
      </c>
      <c r="F3" s="121" t="s">
        <v>142</v>
      </c>
      <c r="G3" s="28" t="s">
        <v>143</v>
      </c>
      <c r="H3" s="16" t="s">
        <v>31</v>
      </c>
      <c r="I3" s="16" t="s">
        <v>138</v>
      </c>
    </row>
    <row r="4" spans="1:9" s="44" customFormat="1" ht="12.75" customHeight="1">
      <c r="A4" s="62"/>
      <c r="B4" s="63"/>
      <c r="C4" s="64">
        <v>1</v>
      </c>
      <c r="D4" s="64">
        <v>2</v>
      </c>
      <c r="E4" s="122">
        <v>3</v>
      </c>
      <c r="F4" s="122">
        <v>4</v>
      </c>
      <c r="G4" s="65">
        <v>5</v>
      </c>
      <c r="H4" s="66" t="s">
        <v>112</v>
      </c>
      <c r="I4" s="66" t="s">
        <v>113</v>
      </c>
    </row>
    <row r="5" spans="1:9" s="70" customFormat="1" ht="25.5" customHeight="1">
      <c r="A5" s="67">
        <v>6</v>
      </c>
      <c r="B5" s="67"/>
      <c r="C5" s="71" t="s">
        <v>32</v>
      </c>
      <c r="D5" s="69">
        <f>+D6+D9+D13+D16+D23+D27</f>
        <v>270087.56</v>
      </c>
      <c r="E5" s="69">
        <f>+E6+E9+E13+E16+E23+E27</f>
        <v>878979</v>
      </c>
      <c r="F5" s="69">
        <f>+F6+F9+F13+F16+F23+F27</f>
        <v>878979</v>
      </c>
      <c r="G5" s="69">
        <f>+G6+G9+G13+G16+G23+G27</f>
        <v>412104.11</v>
      </c>
      <c r="H5" s="72">
        <f>IFERROR(G5/D5,)</f>
        <v>1.5258167018132933</v>
      </c>
      <c r="I5" s="72">
        <f>IFERROR(G5/F5,)</f>
        <v>0.46884409070068794</v>
      </c>
    </row>
    <row r="6" spans="1:9" ht="25.5">
      <c r="A6" s="49">
        <v>63</v>
      </c>
      <c r="B6" s="50"/>
      <c r="C6" s="50" t="s">
        <v>47</v>
      </c>
      <c r="D6" s="52">
        <v>5308.91</v>
      </c>
      <c r="E6" s="123">
        <v>18581</v>
      </c>
      <c r="F6" s="123">
        <v>18581</v>
      </c>
      <c r="G6" s="52">
        <v>10617.82</v>
      </c>
      <c r="H6" s="61">
        <f t="shared" ref="H6:H72" si="0">IFERROR(G6/D6,)</f>
        <v>2</v>
      </c>
      <c r="I6" s="61">
        <f t="shared" ref="I6:I72" si="1">IFERROR(G6/F6,)</f>
        <v>0.57143426080404713</v>
      </c>
    </row>
    <row r="7" spans="1:9" ht="18.75" customHeight="1">
      <c r="A7" s="49">
        <v>636</v>
      </c>
      <c r="B7" s="50"/>
      <c r="C7" s="50" t="s">
        <v>128</v>
      </c>
      <c r="D7" s="52">
        <v>5309</v>
      </c>
      <c r="E7" s="123">
        <v>18581</v>
      </c>
      <c r="F7" s="123">
        <v>18581</v>
      </c>
      <c r="G7" s="52">
        <v>10617.82</v>
      </c>
      <c r="H7" s="61">
        <f t="shared" si="0"/>
        <v>1.999966095309851</v>
      </c>
      <c r="I7" s="61">
        <f t="shared" si="1"/>
        <v>0.57143426080404713</v>
      </c>
    </row>
    <row r="8" spans="1:9" ht="25.5">
      <c r="A8" s="49"/>
      <c r="B8" s="53">
        <v>6361</v>
      </c>
      <c r="C8" s="53" t="s">
        <v>163</v>
      </c>
      <c r="D8" s="54">
        <v>5309</v>
      </c>
      <c r="E8" s="124">
        <v>18581</v>
      </c>
      <c r="F8" s="124">
        <f>E8</f>
        <v>18581</v>
      </c>
      <c r="G8" s="54">
        <v>10617.82</v>
      </c>
      <c r="H8" s="61">
        <f t="shared" si="0"/>
        <v>1.999966095309851</v>
      </c>
      <c r="I8" s="61">
        <f t="shared" si="1"/>
        <v>0.57143426080404713</v>
      </c>
    </row>
    <row r="9" spans="1:9" s="44" customFormat="1">
      <c r="A9" s="49">
        <v>64</v>
      </c>
      <c r="B9" s="49"/>
      <c r="C9" s="50" t="s">
        <v>48</v>
      </c>
      <c r="D9" s="51">
        <v>0.16</v>
      </c>
      <c r="E9" s="51">
        <f t="shared" ref="E9:G9" si="2">+E10</f>
        <v>0</v>
      </c>
      <c r="F9" s="51">
        <f t="shared" si="2"/>
        <v>0</v>
      </c>
      <c r="G9" s="51">
        <f t="shared" si="2"/>
        <v>33.54</v>
      </c>
      <c r="H9" s="61">
        <f t="shared" si="0"/>
        <v>209.625</v>
      </c>
      <c r="I9" s="61">
        <f t="shared" si="1"/>
        <v>0</v>
      </c>
    </row>
    <row r="10" spans="1:9" s="44" customFormat="1">
      <c r="A10" s="50" t="s">
        <v>49</v>
      </c>
      <c r="B10" s="49"/>
      <c r="C10" s="50" t="s">
        <v>50</v>
      </c>
      <c r="D10" s="51">
        <f>SUM(D11:D11)</f>
        <v>0.06</v>
      </c>
      <c r="E10" s="51">
        <f>SUM(E11:E11)</f>
        <v>0</v>
      </c>
      <c r="F10" s="51">
        <f>SUM(F11:F11)</f>
        <v>0</v>
      </c>
      <c r="G10" s="51">
        <v>33.54</v>
      </c>
      <c r="H10" s="61">
        <f t="shared" si="0"/>
        <v>559</v>
      </c>
      <c r="I10" s="61">
        <f t="shared" si="1"/>
        <v>0</v>
      </c>
    </row>
    <row r="11" spans="1:9">
      <c r="A11" s="55"/>
      <c r="B11" s="53" t="s">
        <v>51</v>
      </c>
      <c r="C11" s="53" t="s">
        <v>52</v>
      </c>
      <c r="D11" s="54">
        <v>0.06</v>
      </c>
      <c r="E11" s="56">
        <v>0</v>
      </c>
      <c r="F11" s="56">
        <f>E11</f>
        <v>0</v>
      </c>
      <c r="G11" s="56">
        <v>9.24</v>
      </c>
      <c r="H11" s="61">
        <f t="shared" si="0"/>
        <v>154</v>
      </c>
      <c r="I11" s="61">
        <f t="shared" si="1"/>
        <v>0</v>
      </c>
    </row>
    <row r="12" spans="1:9" ht="25.5">
      <c r="A12" s="55"/>
      <c r="B12" s="53">
        <v>6415</v>
      </c>
      <c r="C12" s="53" t="s">
        <v>164</v>
      </c>
      <c r="D12" s="54">
        <v>0</v>
      </c>
      <c r="E12" s="56">
        <v>0</v>
      </c>
      <c r="F12" s="56">
        <v>0</v>
      </c>
      <c r="G12" s="56">
        <v>24.3</v>
      </c>
      <c r="H12" s="61">
        <f t="shared" ref="H12" si="3">IFERROR(G12/D12,)</f>
        <v>0</v>
      </c>
      <c r="I12" s="61">
        <f t="shared" ref="I12" si="4">IFERROR(G12/F12,)</f>
        <v>0</v>
      </c>
    </row>
    <row r="13" spans="1:9" s="44" customFormat="1" ht="25.5">
      <c r="A13" s="49">
        <v>65</v>
      </c>
      <c r="B13" s="49"/>
      <c r="C13" s="50" t="s">
        <v>53</v>
      </c>
      <c r="D13" s="51">
        <f t="shared" ref="D13:G14" si="5">D14</f>
        <v>0</v>
      </c>
      <c r="E13" s="51">
        <f t="shared" si="5"/>
        <v>0</v>
      </c>
      <c r="F13" s="51">
        <f t="shared" si="5"/>
        <v>0</v>
      </c>
      <c r="G13" s="51">
        <f t="shared" si="5"/>
        <v>0</v>
      </c>
      <c r="H13" s="61">
        <f t="shared" si="0"/>
        <v>0</v>
      </c>
      <c r="I13" s="61">
        <f t="shared" si="1"/>
        <v>0</v>
      </c>
    </row>
    <row r="14" spans="1:9" s="44" customFormat="1">
      <c r="A14" s="50" t="s">
        <v>54</v>
      </c>
      <c r="B14" s="49"/>
      <c r="C14" s="50" t="s">
        <v>55</v>
      </c>
      <c r="D14" s="51">
        <f t="shared" si="5"/>
        <v>0</v>
      </c>
      <c r="E14" s="51">
        <f t="shared" si="5"/>
        <v>0</v>
      </c>
      <c r="F14" s="51">
        <f t="shared" si="5"/>
        <v>0</v>
      </c>
      <c r="G14" s="51">
        <f t="shared" si="5"/>
        <v>0</v>
      </c>
      <c r="H14" s="61">
        <f t="shared" si="0"/>
        <v>0</v>
      </c>
      <c r="I14" s="61">
        <f t="shared" si="1"/>
        <v>0</v>
      </c>
    </row>
    <row r="15" spans="1:9">
      <c r="A15" s="55"/>
      <c r="B15" s="53" t="s">
        <v>56</v>
      </c>
      <c r="C15" s="53" t="s">
        <v>57</v>
      </c>
      <c r="D15" s="56"/>
      <c r="E15" s="56"/>
      <c r="F15" s="56">
        <f>E15</f>
        <v>0</v>
      </c>
      <c r="G15" s="56"/>
      <c r="H15" s="61">
        <f t="shared" si="0"/>
        <v>0</v>
      </c>
      <c r="I15" s="61">
        <f t="shared" si="1"/>
        <v>0</v>
      </c>
    </row>
    <row r="16" spans="1:9" ht="25.5">
      <c r="A16" s="49">
        <v>66</v>
      </c>
      <c r="B16" s="49"/>
      <c r="C16" s="50" t="s">
        <v>95</v>
      </c>
      <c r="D16" s="51">
        <v>29146</v>
      </c>
      <c r="E16" s="51">
        <v>28164</v>
      </c>
      <c r="F16" s="51">
        <v>28164</v>
      </c>
      <c r="G16" s="51">
        <v>69752.75</v>
      </c>
      <c r="H16" s="61">
        <f t="shared" si="0"/>
        <v>2.3932186234817814</v>
      </c>
      <c r="I16" s="61">
        <f t="shared" si="1"/>
        <v>2.4766634710978552</v>
      </c>
    </row>
    <row r="17" spans="1:9">
      <c r="A17" s="50">
        <v>661</v>
      </c>
      <c r="B17" s="49"/>
      <c r="C17" s="50" t="s">
        <v>94</v>
      </c>
      <c r="D17" s="51">
        <v>25296.87</v>
      </c>
      <c r="E17" s="51">
        <v>28164</v>
      </c>
      <c r="F17" s="51">
        <v>28164</v>
      </c>
      <c r="G17" s="51">
        <v>44694.75</v>
      </c>
      <c r="H17" s="61">
        <f t="shared" si="0"/>
        <v>1.7668094906603071</v>
      </c>
      <c r="I17" s="61">
        <f t="shared" si="1"/>
        <v>1.5869461014060502</v>
      </c>
    </row>
    <row r="18" spans="1:9">
      <c r="A18" s="55"/>
      <c r="B18" s="53">
        <v>6614</v>
      </c>
      <c r="C18" s="53" t="s">
        <v>85</v>
      </c>
      <c r="D18" s="54">
        <v>9768.2999999999993</v>
      </c>
      <c r="E18" s="56">
        <v>0</v>
      </c>
      <c r="F18" s="56">
        <v>6036</v>
      </c>
      <c r="G18" s="56">
        <v>10598.21</v>
      </c>
      <c r="H18" s="61">
        <f t="shared" si="0"/>
        <v>1.0849595118905029</v>
      </c>
      <c r="I18" s="61">
        <f t="shared" si="1"/>
        <v>1.7558333333333331</v>
      </c>
    </row>
    <row r="19" spans="1:9">
      <c r="A19" s="55"/>
      <c r="B19" s="53">
        <v>6615</v>
      </c>
      <c r="C19" s="53" t="s">
        <v>9</v>
      </c>
      <c r="D19" s="54">
        <v>15528.57</v>
      </c>
      <c r="E19" s="56">
        <v>28164</v>
      </c>
      <c r="F19" s="56">
        <v>28164</v>
      </c>
      <c r="G19" s="56">
        <v>34096.54</v>
      </c>
      <c r="H19" s="61">
        <f t="shared" si="0"/>
        <v>2.1957295488251658</v>
      </c>
      <c r="I19" s="61">
        <f t="shared" si="1"/>
        <v>1.2106426643942623</v>
      </c>
    </row>
    <row r="20" spans="1:9" ht="25.5">
      <c r="A20" s="50">
        <v>663</v>
      </c>
      <c r="B20" s="49"/>
      <c r="C20" s="50" t="s">
        <v>93</v>
      </c>
      <c r="D20" s="51">
        <v>3848.96</v>
      </c>
      <c r="E20" s="51">
        <v>0</v>
      </c>
      <c r="F20" s="51">
        <v>0</v>
      </c>
      <c r="G20" s="51">
        <v>25058</v>
      </c>
      <c r="H20" s="61">
        <f t="shared" si="0"/>
        <v>6.5103300631858998</v>
      </c>
      <c r="I20" s="61">
        <f t="shared" si="1"/>
        <v>0</v>
      </c>
    </row>
    <row r="21" spans="1:9">
      <c r="A21" s="55"/>
      <c r="B21" s="53">
        <v>6631</v>
      </c>
      <c r="C21" s="53" t="s">
        <v>86</v>
      </c>
      <c r="D21" s="54">
        <v>530.89</v>
      </c>
      <c r="E21" s="56"/>
      <c r="F21" s="56"/>
      <c r="G21" s="56"/>
      <c r="H21" s="61">
        <f t="shared" si="0"/>
        <v>0</v>
      </c>
      <c r="I21" s="61">
        <f t="shared" si="1"/>
        <v>0</v>
      </c>
    </row>
    <row r="22" spans="1:9">
      <c r="A22" s="55"/>
      <c r="B22" s="53">
        <v>6632</v>
      </c>
      <c r="C22" s="53" t="s">
        <v>87</v>
      </c>
      <c r="D22" s="54">
        <v>3318.07</v>
      </c>
      <c r="E22" s="56">
        <v>0</v>
      </c>
      <c r="F22" s="56">
        <v>0</v>
      </c>
      <c r="G22" s="56">
        <v>25058</v>
      </c>
      <c r="H22" s="61">
        <f t="shared" si="0"/>
        <v>7.5519805187955642</v>
      </c>
      <c r="I22" s="61">
        <f t="shared" si="1"/>
        <v>0</v>
      </c>
    </row>
    <row r="23" spans="1:9" ht="25.5">
      <c r="A23" s="50">
        <v>67</v>
      </c>
      <c r="B23" s="49"/>
      <c r="C23" s="50" t="s">
        <v>92</v>
      </c>
      <c r="D23" s="51">
        <v>234926.28</v>
      </c>
      <c r="E23" s="51">
        <v>832234</v>
      </c>
      <c r="F23" s="51">
        <v>832234</v>
      </c>
      <c r="G23" s="51">
        <v>331700</v>
      </c>
      <c r="H23" s="61">
        <f t="shared" si="0"/>
        <v>1.4119322878649421</v>
      </c>
      <c r="I23" s="61">
        <f t="shared" si="1"/>
        <v>0.39856578798751313</v>
      </c>
    </row>
    <row r="24" spans="1:9" ht="38.25">
      <c r="A24" s="50">
        <v>671</v>
      </c>
      <c r="B24" s="49"/>
      <c r="C24" s="50" t="s">
        <v>91</v>
      </c>
      <c r="D24" s="51">
        <v>234926.28</v>
      </c>
      <c r="E24" s="51">
        <v>832234</v>
      </c>
      <c r="F24" s="51">
        <v>832234</v>
      </c>
      <c r="G24" s="51">
        <v>331700</v>
      </c>
      <c r="H24" s="61">
        <f t="shared" si="0"/>
        <v>1.4119322878649421</v>
      </c>
      <c r="I24" s="61">
        <f t="shared" si="1"/>
        <v>0.39856578798751313</v>
      </c>
    </row>
    <row r="25" spans="1:9" ht="25.5">
      <c r="A25" s="55"/>
      <c r="B25" s="53">
        <v>6711</v>
      </c>
      <c r="C25" s="53" t="s">
        <v>88</v>
      </c>
      <c r="D25" s="56">
        <v>234926.28</v>
      </c>
      <c r="E25" s="56">
        <v>828119</v>
      </c>
      <c r="F25" s="56">
        <v>828119</v>
      </c>
      <c r="G25" s="56">
        <v>331700</v>
      </c>
      <c r="H25" s="61">
        <f t="shared" si="0"/>
        <v>1.4119322878649421</v>
      </c>
      <c r="I25" s="61">
        <f t="shared" si="1"/>
        <v>0.40054629829770844</v>
      </c>
    </row>
    <row r="26" spans="1:9" ht="25.5">
      <c r="A26" s="55"/>
      <c r="B26" s="53">
        <v>6712</v>
      </c>
      <c r="C26" s="53" t="s">
        <v>89</v>
      </c>
      <c r="D26" s="54">
        <v>0</v>
      </c>
      <c r="E26" s="56">
        <v>4155</v>
      </c>
      <c r="F26" s="56">
        <v>4155</v>
      </c>
      <c r="G26" s="56">
        <v>0</v>
      </c>
      <c r="H26" s="61">
        <f t="shared" si="0"/>
        <v>0</v>
      </c>
      <c r="I26" s="61">
        <f t="shared" si="1"/>
        <v>0</v>
      </c>
    </row>
    <row r="27" spans="1:9">
      <c r="A27" s="55">
        <v>683</v>
      </c>
      <c r="B27" s="53"/>
      <c r="C27" s="50" t="s">
        <v>133</v>
      </c>
      <c r="D27" s="51">
        <v>706.21</v>
      </c>
      <c r="E27" s="51">
        <f t="shared" ref="E27" si="6">SUM(E28)</f>
        <v>0</v>
      </c>
      <c r="F27" s="51">
        <f>SUM(F28)</f>
        <v>0</v>
      </c>
      <c r="G27" s="51">
        <v>0</v>
      </c>
      <c r="H27" s="61">
        <f t="shared" si="0"/>
        <v>0</v>
      </c>
      <c r="I27" s="61">
        <f t="shared" si="1"/>
        <v>0</v>
      </c>
    </row>
    <row r="28" spans="1:9">
      <c r="A28" s="55"/>
      <c r="B28" s="53">
        <v>68311</v>
      </c>
      <c r="C28" s="53" t="s">
        <v>133</v>
      </c>
      <c r="D28" s="54">
        <v>706.21</v>
      </c>
      <c r="E28" s="56">
        <v>0</v>
      </c>
      <c r="F28" s="56">
        <v>0</v>
      </c>
      <c r="G28" s="56">
        <v>0</v>
      </c>
      <c r="H28" s="61">
        <f t="shared" si="0"/>
        <v>0</v>
      </c>
      <c r="I28" s="61">
        <f t="shared" si="1"/>
        <v>0</v>
      </c>
    </row>
    <row r="29" spans="1:9">
      <c r="A29" s="49">
        <v>922</v>
      </c>
      <c r="B29" s="50"/>
      <c r="C29" s="50" t="s">
        <v>58</v>
      </c>
      <c r="D29" s="101"/>
      <c r="E29" s="101"/>
      <c r="F29" s="101"/>
      <c r="G29" s="101"/>
      <c r="H29" s="61">
        <f t="shared" si="0"/>
        <v>0</v>
      </c>
      <c r="I29" s="61">
        <f t="shared" si="1"/>
        <v>0</v>
      </c>
    </row>
    <row r="30" spans="1:9" s="70" customFormat="1" ht="25.5" customHeight="1">
      <c r="A30" s="67">
        <v>7</v>
      </c>
      <c r="B30" s="67"/>
      <c r="C30" s="71" t="s">
        <v>33</v>
      </c>
      <c r="D30" s="69">
        <f t="shared" ref="D30:G31" si="7">D31</f>
        <v>42.67</v>
      </c>
      <c r="E30" s="69">
        <f t="shared" si="7"/>
        <v>0</v>
      </c>
      <c r="F30" s="69">
        <f t="shared" si="7"/>
        <v>0</v>
      </c>
      <c r="G30" s="69">
        <f t="shared" si="7"/>
        <v>48.01</v>
      </c>
      <c r="H30" s="72">
        <f t="shared" si="0"/>
        <v>1.1251464729318021</v>
      </c>
      <c r="I30" s="72">
        <f t="shared" si="1"/>
        <v>0</v>
      </c>
    </row>
    <row r="31" spans="1:9">
      <c r="A31" s="49">
        <v>72</v>
      </c>
      <c r="B31" s="50"/>
      <c r="C31" s="50" t="s">
        <v>59</v>
      </c>
      <c r="D31" s="52">
        <v>42.67</v>
      </c>
      <c r="E31" s="123">
        <f t="shared" si="7"/>
        <v>0</v>
      </c>
      <c r="F31" s="123">
        <f t="shared" si="7"/>
        <v>0</v>
      </c>
      <c r="G31" s="52">
        <v>48.01</v>
      </c>
      <c r="H31" s="61">
        <f t="shared" si="0"/>
        <v>1.1251464729318021</v>
      </c>
      <c r="I31" s="61">
        <f t="shared" si="1"/>
        <v>0</v>
      </c>
    </row>
    <row r="32" spans="1:9">
      <c r="A32" s="49">
        <v>721</v>
      </c>
      <c r="B32" s="50"/>
      <c r="C32" s="50" t="s">
        <v>96</v>
      </c>
      <c r="D32" s="52">
        <v>42.67</v>
      </c>
      <c r="E32" s="123">
        <f>E33</f>
        <v>0</v>
      </c>
      <c r="F32" s="123">
        <f>F33</f>
        <v>0</v>
      </c>
      <c r="G32" s="52">
        <v>48.01</v>
      </c>
      <c r="H32" s="61">
        <f t="shared" si="0"/>
        <v>1.1251464729318021</v>
      </c>
      <c r="I32" s="61">
        <f t="shared" si="1"/>
        <v>0</v>
      </c>
    </row>
    <row r="33" spans="1:11">
      <c r="A33" s="49"/>
      <c r="B33" s="53">
        <v>7211</v>
      </c>
      <c r="C33" s="53" t="s">
        <v>90</v>
      </c>
      <c r="D33" s="54">
        <v>42.67</v>
      </c>
      <c r="E33" s="124"/>
      <c r="F33" s="124"/>
      <c r="G33" s="54">
        <v>48.04</v>
      </c>
      <c r="H33" s="61">
        <f t="shared" si="0"/>
        <v>1.1258495430044526</v>
      </c>
      <c r="I33" s="61">
        <f t="shared" si="1"/>
        <v>0</v>
      </c>
    </row>
    <row r="34" spans="1:11" ht="24" customHeight="1">
      <c r="A34" s="67">
        <v>3</v>
      </c>
      <c r="B34" s="67"/>
      <c r="C34" s="68" t="s">
        <v>103</v>
      </c>
      <c r="D34" s="69">
        <f t="shared" ref="D34:F34" si="8">+D35+D42+D73+D77+D81</f>
        <v>235870.91</v>
      </c>
      <c r="E34" s="69">
        <f t="shared" si="8"/>
        <v>862786.54</v>
      </c>
      <c r="F34" s="69">
        <f t="shared" si="8"/>
        <v>862786.54</v>
      </c>
      <c r="G34" s="69">
        <f>+G35+G42+G73+G77+G81</f>
        <v>313937.60000000003</v>
      </c>
      <c r="H34" s="72">
        <f t="shared" si="0"/>
        <v>1.3309720982549311</v>
      </c>
      <c r="I34" s="72">
        <f t="shared" si="1"/>
        <v>0.36386473993903523</v>
      </c>
    </row>
    <row r="35" spans="1:11">
      <c r="A35" s="49">
        <v>31</v>
      </c>
      <c r="B35" s="49"/>
      <c r="C35" s="57" t="s">
        <v>145</v>
      </c>
      <c r="D35" s="51">
        <f>+D36+D38+D39</f>
        <v>184493.6</v>
      </c>
      <c r="E35" s="51">
        <f>+E36+E38+E39</f>
        <v>628452</v>
      </c>
      <c r="F35" s="51">
        <f t="shared" ref="F35:G35" si="9">+F36+F38+F39</f>
        <v>628452</v>
      </c>
      <c r="G35" s="51">
        <f t="shared" si="9"/>
        <v>226960.53000000003</v>
      </c>
      <c r="H35" s="61">
        <f t="shared" si="0"/>
        <v>1.2301810469306254</v>
      </c>
      <c r="I35" s="61">
        <f t="shared" si="1"/>
        <v>0.36114218747016485</v>
      </c>
    </row>
    <row r="36" spans="1:11">
      <c r="A36" s="57" t="s">
        <v>60</v>
      </c>
      <c r="B36" s="49"/>
      <c r="C36" s="57" t="s">
        <v>104</v>
      </c>
      <c r="D36" s="51">
        <f>+D37</f>
        <v>151396.35</v>
      </c>
      <c r="E36" s="51">
        <f>+E37</f>
        <v>492816</v>
      </c>
      <c r="F36" s="51">
        <f t="shared" ref="F36:G36" si="10">+F37</f>
        <v>492816</v>
      </c>
      <c r="G36" s="51">
        <f t="shared" si="10"/>
        <v>186698.1</v>
      </c>
      <c r="H36" s="61">
        <f t="shared" si="0"/>
        <v>1.2331743796993784</v>
      </c>
      <c r="I36" s="61">
        <f t="shared" si="1"/>
        <v>0.37883936398168894</v>
      </c>
    </row>
    <row r="37" spans="1:11">
      <c r="A37" s="55"/>
      <c r="B37" s="58">
        <v>3111</v>
      </c>
      <c r="C37" s="58" t="s">
        <v>61</v>
      </c>
      <c r="D37" s="56">
        <v>151396.35</v>
      </c>
      <c r="E37" s="56">
        <v>492816</v>
      </c>
      <c r="F37" s="56">
        <v>492816</v>
      </c>
      <c r="G37" s="56">
        <v>186698.1</v>
      </c>
      <c r="H37" s="61">
        <f t="shared" si="0"/>
        <v>1.2331743796993784</v>
      </c>
      <c r="I37" s="61">
        <f t="shared" si="1"/>
        <v>0.37883936398168894</v>
      </c>
    </row>
    <row r="38" spans="1:11" s="44" customFormat="1">
      <c r="A38" s="57" t="s">
        <v>62</v>
      </c>
      <c r="B38" s="49"/>
      <c r="C38" s="57" t="s">
        <v>20</v>
      </c>
      <c r="D38" s="101">
        <v>8116.87</v>
      </c>
      <c r="E38" s="101">
        <v>54310</v>
      </c>
      <c r="F38" s="56">
        <v>54310</v>
      </c>
      <c r="G38" s="101">
        <v>9457.17</v>
      </c>
      <c r="H38" s="61">
        <f t="shared" si="0"/>
        <v>1.1651252268423666</v>
      </c>
      <c r="I38" s="61">
        <f t="shared" si="1"/>
        <v>0.17413312465475972</v>
      </c>
    </row>
    <row r="39" spans="1:11" s="44" customFormat="1">
      <c r="A39" s="57">
        <v>313</v>
      </c>
      <c r="B39" s="49"/>
      <c r="C39" s="57" t="s">
        <v>105</v>
      </c>
      <c r="D39" s="51">
        <f>SUM(D40:D41)</f>
        <v>24980.38</v>
      </c>
      <c r="E39" s="51">
        <f t="shared" ref="E39:G39" si="11">SUM(E40:E41)</f>
        <v>81326</v>
      </c>
      <c r="F39" s="51">
        <f t="shared" si="11"/>
        <v>81326</v>
      </c>
      <c r="G39" s="51">
        <f t="shared" si="11"/>
        <v>30805.26</v>
      </c>
      <c r="H39" s="61">
        <f t="shared" si="0"/>
        <v>1.2331781982499865</v>
      </c>
      <c r="I39" s="61">
        <f t="shared" si="1"/>
        <v>0.37878734967906941</v>
      </c>
      <c r="K39" s="103"/>
    </row>
    <row r="40" spans="1:11">
      <c r="A40" s="55"/>
      <c r="B40" s="58">
        <v>3132</v>
      </c>
      <c r="C40" s="58" t="s">
        <v>7</v>
      </c>
      <c r="D40" s="56">
        <v>24980.38</v>
      </c>
      <c r="E40" s="56">
        <v>81326</v>
      </c>
      <c r="F40" s="56">
        <v>81326</v>
      </c>
      <c r="G40" s="56">
        <v>30805.26</v>
      </c>
      <c r="H40" s="61">
        <f t="shared" si="0"/>
        <v>1.2331781982499865</v>
      </c>
      <c r="I40" s="61">
        <f t="shared" si="1"/>
        <v>0.37878734967906941</v>
      </c>
    </row>
    <row r="41" spans="1:11">
      <c r="A41" s="55"/>
      <c r="B41" s="58">
        <v>3133</v>
      </c>
      <c r="C41" s="58" t="s">
        <v>11</v>
      </c>
      <c r="D41" s="56"/>
      <c r="E41" s="56">
        <v>0</v>
      </c>
      <c r="F41" s="56">
        <f>E41</f>
        <v>0</v>
      </c>
      <c r="G41" s="56">
        <v>0</v>
      </c>
      <c r="H41" s="61">
        <f t="shared" si="0"/>
        <v>0</v>
      </c>
      <c r="I41" s="61">
        <f t="shared" si="1"/>
        <v>0</v>
      </c>
    </row>
    <row r="42" spans="1:11" s="44" customFormat="1">
      <c r="A42" s="57">
        <v>32</v>
      </c>
      <c r="B42" s="49"/>
      <c r="C42" s="57" t="s">
        <v>106</v>
      </c>
      <c r="D42" s="51">
        <f>+D43+D48+D55+D65+D66</f>
        <v>50521.31</v>
      </c>
      <c r="E42" s="51">
        <f t="shared" ref="E42:G42" si="12">+E43+E48+E55+E65+E66</f>
        <v>232290.54</v>
      </c>
      <c r="F42" s="51">
        <f>+F43+F48+F55+F65+F66</f>
        <v>232290.54</v>
      </c>
      <c r="G42" s="51">
        <f t="shared" si="12"/>
        <v>86186.99000000002</v>
      </c>
      <c r="H42" s="61">
        <f t="shared" si="0"/>
        <v>1.7059531908416472</v>
      </c>
      <c r="I42" s="61">
        <f t="shared" si="1"/>
        <v>0.37103099420234686</v>
      </c>
      <c r="K42" s="103"/>
    </row>
    <row r="43" spans="1:11" s="44" customFormat="1">
      <c r="A43" s="49">
        <v>321</v>
      </c>
      <c r="B43" s="57"/>
      <c r="C43" s="57" t="s">
        <v>107</v>
      </c>
      <c r="D43" s="51">
        <f>SUM(D44:D47)</f>
        <v>6116.6</v>
      </c>
      <c r="E43" s="51">
        <f>SUM(E44:E47)</f>
        <v>21504</v>
      </c>
      <c r="F43" s="51">
        <f t="shared" ref="F43:G43" si="13">SUM(F44:F47)</f>
        <v>21504</v>
      </c>
      <c r="G43" s="51">
        <f t="shared" si="13"/>
        <v>8400.92</v>
      </c>
      <c r="H43" s="61">
        <f t="shared" si="0"/>
        <v>1.373462381061374</v>
      </c>
      <c r="I43" s="61">
        <f t="shared" si="1"/>
        <v>0.39066778273809522</v>
      </c>
      <c r="K43" s="103"/>
    </row>
    <row r="44" spans="1:11">
      <c r="A44" s="55"/>
      <c r="B44" s="58">
        <v>3211</v>
      </c>
      <c r="C44" s="58" t="s">
        <v>63</v>
      </c>
      <c r="D44" s="56">
        <v>761.23</v>
      </c>
      <c r="E44" s="56">
        <v>5975</v>
      </c>
      <c r="F44" s="56">
        <v>5975</v>
      </c>
      <c r="G44" s="56">
        <v>1771.79</v>
      </c>
      <c r="H44" s="61">
        <f t="shared" si="0"/>
        <v>2.3275356988032527</v>
      </c>
      <c r="I44" s="61">
        <f t="shared" si="1"/>
        <v>0.29653389121338913</v>
      </c>
    </row>
    <row r="45" spans="1:11">
      <c r="A45" s="55"/>
      <c r="B45" s="58">
        <v>3212</v>
      </c>
      <c r="C45" s="58" t="s">
        <v>64</v>
      </c>
      <c r="D45" s="56">
        <v>5269.1</v>
      </c>
      <c r="E45" s="56">
        <v>14998</v>
      </c>
      <c r="F45" s="56">
        <v>14998</v>
      </c>
      <c r="G45" s="56">
        <v>6629.13</v>
      </c>
      <c r="H45" s="61">
        <f t="shared" si="0"/>
        <v>1.2581142889677552</v>
      </c>
      <c r="I45" s="61">
        <f t="shared" si="1"/>
        <v>0.4420009334577944</v>
      </c>
    </row>
    <row r="46" spans="1:11">
      <c r="A46" s="58"/>
      <c r="B46" s="55">
        <v>3213</v>
      </c>
      <c r="C46" s="58" t="s">
        <v>65</v>
      </c>
      <c r="D46" s="56">
        <v>86.27</v>
      </c>
      <c r="E46" s="56">
        <v>531</v>
      </c>
      <c r="F46" s="56">
        <v>531</v>
      </c>
      <c r="G46" s="56">
        <v>0</v>
      </c>
      <c r="H46" s="73">
        <f t="shared" si="0"/>
        <v>0</v>
      </c>
      <c r="I46" s="73">
        <f t="shared" si="1"/>
        <v>0</v>
      </c>
    </row>
    <row r="47" spans="1:11">
      <c r="A47" s="55"/>
      <c r="B47" s="58">
        <v>3214</v>
      </c>
      <c r="C47" s="58" t="s">
        <v>97</v>
      </c>
      <c r="D47" s="56">
        <v>0</v>
      </c>
      <c r="E47" s="56">
        <v>0</v>
      </c>
      <c r="F47" s="56">
        <f t="shared" ref="F47" si="14">E47</f>
        <v>0</v>
      </c>
      <c r="G47" s="56">
        <v>0</v>
      </c>
      <c r="H47" s="61">
        <f t="shared" si="0"/>
        <v>0</v>
      </c>
      <c r="I47" s="61">
        <f t="shared" si="1"/>
        <v>0</v>
      </c>
    </row>
    <row r="48" spans="1:11" s="44" customFormat="1">
      <c r="A48" s="49">
        <v>322</v>
      </c>
      <c r="B48" s="57"/>
      <c r="C48" s="57" t="s">
        <v>108</v>
      </c>
      <c r="D48" s="51">
        <f>SUM(D49:D54)</f>
        <v>16280.449999999999</v>
      </c>
      <c r="E48" s="51">
        <f>SUM(E49:E54)</f>
        <v>68748.540000000008</v>
      </c>
      <c r="F48" s="51">
        <f t="shared" ref="F48:G48" si="15">SUM(F49:F54)</f>
        <v>68748.540000000008</v>
      </c>
      <c r="G48" s="51">
        <f t="shared" si="15"/>
        <v>23409.600000000002</v>
      </c>
      <c r="H48" s="61">
        <f t="shared" si="0"/>
        <v>1.4378963726432625</v>
      </c>
      <c r="I48" s="61">
        <f t="shared" si="1"/>
        <v>0.34051050393215621</v>
      </c>
    </row>
    <row r="49" spans="1:13">
      <c r="A49" s="55"/>
      <c r="B49" s="58">
        <v>3221</v>
      </c>
      <c r="C49" s="58" t="s">
        <v>66</v>
      </c>
      <c r="D49" s="56">
        <v>2574.84</v>
      </c>
      <c r="E49" s="56">
        <v>13404</v>
      </c>
      <c r="F49" s="56">
        <v>13404</v>
      </c>
      <c r="G49" s="56">
        <v>3467.57</v>
      </c>
      <c r="H49" s="61">
        <f t="shared" si="0"/>
        <v>1.346712805455873</v>
      </c>
      <c r="I49" s="61">
        <f t="shared" si="1"/>
        <v>0.25869665771411521</v>
      </c>
    </row>
    <row r="50" spans="1:13">
      <c r="A50" s="55"/>
      <c r="B50" s="58">
        <v>3222</v>
      </c>
      <c r="C50" s="58" t="s">
        <v>98</v>
      </c>
      <c r="D50" s="56">
        <v>0</v>
      </c>
      <c r="E50" s="56">
        <v>15727.54</v>
      </c>
      <c r="F50" s="56">
        <v>15727.54</v>
      </c>
      <c r="G50" s="56">
        <v>1222</v>
      </c>
      <c r="H50" s="61">
        <f t="shared" si="0"/>
        <v>0</v>
      </c>
      <c r="I50" s="61">
        <f t="shared" si="1"/>
        <v>7.7698101546713597E-2</v>
      </c>
    </row>
    <row r="51" spans="1:13">
      <c r="A51" s="55"/>
      <c r="B51" s="58">
        <v>3223</v>
      </c>
      <c r="C51" s="58" t="s">
        <v>67</v>
      </c>
      <c r="D51" s="56">
        <v>12681.38</v>
      </c>
      <c r="E51" s="56">
        <v>37029</v>
      </c>
      <c r="F51" s="56">
        <v>37029</v>
      </c>
      <c r="G51" s="56">
        <v>14077.97</v>
      </c>
      <c r="H51" s="61">
        <f t="shared" si="0"/>
        <v>1.1101291815244083</v>
      </c>
      <c r="I51" s="61">
        <f t="shared" si="1"/>
        <v>0.38018769072888814</v>
      </c>
    </row>
    <row r="52" spans="1:13">
      <c r="A52" s="58"/>
      <c r="B52" s="55">
        <v>3224</v>
      </c>
      <c r="C52" s="58" t="s">
        <v>68</v>
      </c>
      <c r="D52" s="56">
        <v>958.66</v>
      </c>
      <c r="E52" s="56">
        <v>1991</v>
      </c>
      <c r="F52" s="56">
        <v>1991</v>
      </c>
      <c r="G52" s="56">
        <v>2706.38</v>
      </c>
      <c r="H52" s="73">
        <f t="shared" si="0"/>
        <v>2.8230863914213593</v>
      </c>
      <c r="I52" s="73">
        <f t="shared" si="1"/>
        <v>1.3593068809643396</v>
      </c>
    </row>
    <row r="53" spans="1:13">
      <c r="A53" s="55"/>
      <c r="B53" s="58">
        <v>3225</v>
      </c>
      <c r="C53" s="58" t="s">
        <v>69</v>
      </c>
      <c r="D53" s="56">
        <v>65.569999999999993</v>
      </c>
      <c r="E53" s="56">
        <v>597</v>
      </c>
      <c r="F53" s="56">
        <v>597</v>
      </c>
      <c r="G53" s="56">
        <v>1935.68</v>
      </c>
      <c r="H53" s="61">
        <f t="shared" si="0"/>
        <v>29.520817447003207</v>
      </c>
      <c r="I53" s="61">
        <f t="shared" si="1"/>
        <v>3.2423450586264657</v>
      </c>
      <c r="L53" s="48"/>
      <c r="M53" s="48"/>
    </row>
    <row r="54" spans="1:13">
      <c r="A54" s="55"/>
      <c r="B54" s="58">
        <v>3227</v>
      </c>
      <c r="C54" s="58" t="s">
        <v>2</v>
      </c>
      <c r="D54" s="56">
        <f t="shared" ref="D54" si="16">G54/7.5345</f>
        <v>0</v>
      </c>
      <c r="E54" s="56">
        <v>0</v>
      </c>
      <c r="F54" s="56">
        <v>0</v>
      </c>
      <c r="G54" s="56">
        <v>0</v>
      </c>
      <c r="H54" s="61">
        <f t="shared" si="0"/>
        <v>0</v>
      </c>
      <c r="I54" s="61">
        <f t="shared" si="1"/>
        <v>0</v>
      </c>
    </row>
    <row r="55" spans="1:13" s="44" customFormat="1">
      <c r="A55" s="49">
        <v>323</v>
      </c>
      <c r="B55" s="57"/>
      <c r="C55" s="57" t="s">
        <v>109</v>
      </c>
      <c r="D55" s="51">
        <f>SUM(D56:D64)</f>
        <v>23046.100000000002</v>
      </c>
      <c r="E55" s="51">
        <f>SUM(E56:E64)</f>
        <v>116503</v>
      </c>
      <c r="F55" s="51">
        <f t="shared" ref="F55:G55" si="17">SUM(F56:F64)</f>
        <v>116503</v>
      </c>
      <c r="G55" s="51">
        <f t="shared" si="17"/>
        <v>43521.71</v>
      </c>
      <c r="H55" s="61">
        <f t="shared" si="0"/>
        <v>1.8884631239125056</v>
      </c>
      <c r="I55" s="61">
        <f t="shared" si="1"/>
        <v>0.37356729011270096</v>
      </c>
    </row>
    <row r="56" spans="1:13">
      <c r="A56" s="55"/>
      <c r="B56" s="58">
        <v>3231</v>
      </c>
      <c r="C56" s="58" t="s">
        <v>70</v>
      </c>
      <c r="D56" s="56">
        <v>3664.28</v>
      </c>
      <c r="E56" s="56">
        <v>11414</v>
      </c>
      <c r="F56" s="56">
        <v>11414</v>
      </c>
      <c r="G56" s="56">
        <v>3709.34</v>
      </c>
      <c r="H56" s="61">
        <f t="shared" si="0"/>
        <v>1.0122970952001484</v>
      </c>
      <c r="I56" s="61">
        <f t="shared" si="1"/>
        <v>0.32498160154196604</v>
      </c>
    </row>
    <row r="57" spans="1:13">
      <c r="A57" s="55"/>
      <c r="B57" s="58">
        <v>3232</v>
      </c>
      <c r="C57" s="58" t="s">
        <v>71</v>
      </c>
      <c r="D57" s="56">
        <v>4996.5200000000004</v>
      </c>
      <c r="E57" s="56">
        <v>17718</v>
      </c>
      <c r="F57" s="56">
        <v>17718</v>
      </c>
      <c r="G57" s="56">
        <v>5639.37</v>
      </c>
      <c r="H57" s="61">
        <f t="shared" si="0"/>
        <v>1.1286595470447429</v>
      </c>
      <c r="I57" s="61">
        <f t="shared" si="1"/>
        <v>0.31828479512360314</v>
      </c>
    </row>
    <row r="58" spans="1:13">
      <c r="A58" s="55"/>
      <c r="B58" s="58">
        <v>3233</v>
      </c>
      <c r="C58" s="58" t="s">
        <v>146</v>
      </c>
      <c r="D58" s="56">
        <v>733.83</v>
      </c>
      <c r="E58" s="56">
        <v>14599</v>
      </c>
      <c r="F58" s="56">
        <v>14599</v>
      </c>
      <c r="G58" s="56">
        <v>4065</v>
      </c>
      <c r="H58" s="61">
        <f t="shared" ref="H58" si="18">IFERROR(G58/D58,)</f>
        <v>5.5394301132414858</v>
      </c>
      <c r="I58" s="61">
        <f t="shared" ref="I58" si="19">IFERROR(G58/F58,)</f>
        <v>0.27844372902253578</v>
      </c>
    </row>
    <row r="59" spans="1:13">
      <c r="A59" s="55"/>
      <c r="B59" s="58">
        <v>3234</v>
      </c>
      <c r="C59" s="58" t="s">
        <v>72</v>
      </c>
      <c r="D59" s="56">
        <v>1131.97</v>
      </c>
      <c r="E59" s="56">
        <v>4007</v>
      </c>
      <c r="F59" s="56">
        <v>4007</v>
      </c>
      <c r="G59" s="56">
        <v>1407.83</v>
      </c>
      <c r="H59" s="61">
        <f t="shared" si="0"/>
        <v>1.2436990379603698</v>
      </c>
      <c r="I59" s="61">
        <f t="shared" si="1"/>
        <v>0.35134265036186674</v>
      </c>
    </row>
    <row r="60" spans="1:13">
      <c r="A60" s="55"/>
      <c r="B60" s="58">
        <v>3235</v>
      </c>
      <c r="C60" s="58" t="s">
        <v>73</v>
      </c>
      <c r="D60" s="56">
        <v>4025.32</v>
      </c>
      <c r="E60" s="56">
        <v>8759</v>
      </c>
      <c r="F60" s="56">
        <v>8759</v>
      </c>
      <c r="G60" s="56">
        <v>4347.0600000000004</v>
      </c>
      <c r="H60" s="61">
        <f t="shared" si="0"/>
        <v>1.0799290491190763</v>
      </c>
      <c r="I60" s="61">
        <f t="shared" si="1"/>
        <v>0.49629638086539563</v>
      </c>
    </row>
    <row r="61" spans="1:13">
      <c r="A61" s="55"/>
      <c r="B61" s="58">
        <v>3236</v>
      </c>
      <c r="C61" s="58" t="s">
        <v>74</v>
      </c>
      <c r="D61" s="56">
        <v>278.72000000000003</v>
      </c>
      <c r="E61" s="56">
        <v>3849</v>
      </c>
      <c r="F61" s="56">
        <v>3849</v>
      </c>
      <c r="G61" s="56">
        <v>3570</v>
      </c>
      <c r="H61" s="61">
        <f t="shared" si="0"/>
        <v>12.808553386911594</v>
      </c>
      <c r="I61" s="61">
        <f t="shared" si="1"/>
        <v>0.92751363990646918</v>
      </c>
    </row>
    <row r="62" spans="1:13">
      <c r="A62" s="55"/>
      <c r="B62" s="58">
        <v>3237</v>
      </c>
      <c r="C62" s="58" t="s">
        <v>75</v>
      </c>
      <c r="D62" s="56">
        <v>1505.7</v>
      </c>
      <c r="E62" s="56">
        <v>22538</v>
      </c>
      <c r="F62" s="56">
        <v>22538</v>
      </c>
      <c r="G62" s="56">
        <v>7049.53</v>
      </c>
      <c r="H62" s="61">
        <f t="shared" si="0"/>
        <v>4.6818954639038317</v>
      </c>
      <c r="I62" s="61">
        <f t="shared" si="1"/>
        <v>0.31278418670689501</v>
      </c>
    </row>
    <row r="63" spans="1:13">
      <c r="A63" s="58"/>
      <c r="B63" s="55">
        <v>3238</v>
      </c>
      <c r="C63" s="58" t="s">
        <v>76</v>
      </c>
      <c r="D63" s="56">
        <v>3661.4</v>
      </c>
      <c r="E63" s="56">
        <v>7167</v>
      </c>
      <c r="F63" s="56">
        <v>7167</v>
      </c>
      <c r="G63" s="56">
        <v>3964.58</v>
      </c>
      <c r="H63" s="61">
        <f t="shared" si="0"/>
        <v>1.0828043917627137</v>
      </c>
      <c r="I63" s="61">
        <f t="shared" si="1"/>
        <v>0.55317148039626063</v>
      </c>
    </row>
    <row r="64" spans="1:13">
      <c r="A64" s="55"/>
      <c r="B64" s="58">
        <v>3239</v>
      </c>
      <c r="C64" s="58" t="s">
        <v>77</v>
      </c>
      <c r="D64" s="56">
        <v>3048.36</v>
      </c>
      <c r="E64" s="56">
        <v>26452</v>
      </c>
      <c r="F64" s="56">
        <v>26452</v>
      </c>
      <c r="G64" s="56">
        <v>9769</v>
      </c>
      <c r="H64" s="61">
        <f t="shared" si="0"/>
        <v>3.2046739886365128</v>
      </c>
      <c r="I64" s="61">
        <f t="shared" si="1"/>
        <v>0.3693104491153788</v>
      </c>
    </row>
    <row r="65" spans="1:11" s="44" customFormat="1">
      <c r="A65" s="49">
        <v>324</v>
      </c>
      <c r="B65" s="57"/>
      <c r="C65" s="57" t="s">
        <v>28</v>
      </c>
      <c r="D65" s="101">
        <v>351.45</v>
      </c>
      <c r="E65" s="101">
        <v>1526</v>
      </c>
      <c r="F65" s="101">
        <v>1526</v>
      </c>
      <c r="G65" s="101">
        <v>2839.35</v>
      </c>
      <c r="H65" s="61">
        <f t="shared" si="0"/>
        <v>8.078958600085361</v>
      </c>
      <c r="I65" s="61">
        <f t="shared" si="1"/>
        <v>1.8606487549148099</v>
      </c>
    </row>
    <row r="66" spans="1:11" s="44" customFormat="1">
      <c r="A66" s="49">
        <v>329</v>
      </c>
      <c r="B66" s="57"/>
      <c r="C66" s="57" t="s">
        <v>100</v>
      </c>
      <c r="D66" s="51">
        <f>SUM(D67:D72)</f>
        <v>4726.71</v>
      </c>
      <c r="E66" s="51">
        <f>SUM(E67:E72)</f>
        <v>24009</v>
      </c>
      <c r="F66" s="51">
        <f t="shared" ref="F66:G66" si="20">SUM(F67:F72)</f>
        <v>24009</v>
      </c>
      <c r="G66" s="51">
        <f t="shared" si="20"/>
        <v>8015.41</v>
      </c>
      <c r="H66" s="61">
        <f t="shared" si="0"/>
        <v>1.6957693617759497</v>
      </c>
      <c r="I66" s="61">
        <f t="shared" si="1"/>
        <v>0.33385022283310423</v>
      </c>
    </row>
    <row r="67" spans="1:11">
      <c r="A67" s="55"/>
      <c r="B67" s="58">
        <v>3292</v>
      </c>
      <c r="C67" s="58" t="s">
        <v>78</v>
      </c>
      <c r="D67" s="56">
        <v>3550.52</v>
      </c>
      <c r="E67" s="56">
        <v>17652</v>
      </c>
      <c r="F67" s="56">
        <v>17652</v>
      </c>
      <c r="G67" s="56">
        <v>4953.66</v>
      </c>
      <c r="H67" s="61">
        <f t="shared" si="0"/>
        <v>1.3951928168268311</v>
      </c>
      <c r="I67" s="61">
        <f t="shared" si="1"/>
        <v>0.28062882392929978</v>
      </c>
    </row>
    <row r="68" spans="1:11">
      <c r="A68" s="55"/>
      <c r="B68" s="58">
        <v>3293</v>
      </c>
      <c r="C68" s="58" t="s">
        <v>3</v>
      </c>
      <c r="D68" s="56">
        <v>89.73</v>
      </c>
      <c r="E68" s="56">
        <v>4035</v>
      </c>
      <c r="F68" s="56">
        <v>4035</v>
      </c>
      <c r="G68" s="56">
        <v>1388.3</v>
      </c>
      <c r="H68" s="61">
        <f t="shared" si="0"/>
        <v>15.471971469965451</v>
      </c>
      <c r="I68" s="61">
        <f t="shared" si="1"/>
        <v>0.34406443618339527</v>
      </c>
    </row>
    <row r="69" spans="1:11">
      <c r="A69" s="55"/>
      <c r="B69" s="58">
        <v>3294</v>
      </c>
      <c r="C69" s="58" t="s">
        <v>79</v>
      </c>
      <c r="D69" s="56">
        <v>537.53</v>
      </c>
      <c r="E69" s="56">
        <v>597</v>
      </c>
      <c r="F69" s="56">
        <v>597</v>
      </c>
      <c r="G69" s="56">
        <v>504.53</v>
      </c>
      <c r="H69" s="61">
        <f t="shared" si="0"/>
        <v>0.93860807768868715</v>
      </c>
      <c r="I69" s="61">
        <f t="shared" si="1"/>
        <v>0.84510887772194299</v>
      </c>
    </row>
    <row r="70" spans="1:11">
      <c r="A70" s="49"/>
      <c r="B70" s="55">
        <v>3295</v>
      </c>
      <c r="C70" s="58" t="s">
        <v>80</v>
      </c>
      <c r="D70" s="56">
        <v>548.92999999999995</v>
      </c>
      <c r="E70" s="56">
        <v>1725</v>
      </c>
      <c r="F70" s="56">
        <v>1725</v>
      </c>
      <c r="G70" s="56">
        <v>1168.92</v>
      </c>
      <c r="H70" s="61">
        <f t="shared" si="0"/>
        <v>2.1294518426757514</v>
      </c>
      <c r="I70" s="61">
        <f t="shared" si="1"/>
        <v>0.6776347826086957</v>
      </c>
    </row>
    <row r="71" spans="1:11">
      <c r="A71" s="57"/>
      <c r="B71" s="55" t="s">
        <v>99</v>
      </c>
      <c r="C71" s="58" t="s">
        <v>10</v>
      </c>
      <c r="D71" s="56">
        <v>0</v>
      </c>
      <c r="E71" s="56"/>
      <c r="F71" s="56"/>
      <c r="G71" s="56"/>
      <c r="H71" s="61">
        <f t="shared" si="0"/>
        <v>0</v>
      </c>
      <c r="I71" s="61">
        <f t="shared" si="1"/>
        <v>0</v>
      </c>
    </row>
    <row r="72" spans="1:11">
      <c r="A72" s="55"/>
      <c r="B72" s="58">
        <v>3299</v>
      </c>
      <c r="C72" s="58" t="s">
        <v>100</v>
      </c>
      <c r="D72" s="56">
        <v>0</v>
      </c>
      <c r="E72" s="56"/>
      <c r="F72" s="56"/>
      <c r="G72" s="56"/>
      <c r="H72" s="61">
        <f t="shared" si="0"/>
        <v>0</v>
      </c>
      <c r="I72" s="61">
        <f t="shared" si="1"/>
        <v>0</v>
      </c>
    </row>
    <row r="73" spans="1:11" s="44" customFormat="1">
      <c r="A73" s="49">
        <v>34</v>
      </c>
      <c r="B73" s="57"/>
      <c r="C73" s="57" t="s">
        <v>110</v>
      </c>
      <c r="D73" s="51">
        <f>+D74</f>
        <v>856</v>
      </c>
      <c r="E73" s="51">
        <f t="shared" ref="E73:G73" si="21">+E74</f>
        <v>2044</v>
      </c>
      <c r="F73" s="51">
        <f t="shared" si="21"/>
        <v>2044</v>
      </c>
      <c r="G73" s="51">
        <f t="shared" si="21"/>
        <v>790.08</v>
      </c>
      <c r="H73" s="61">
        <f t="shared" ref="H73:H93" si="22">IFERROR(G73/D73,)</f>
        <v>0.92299065420560755</v>
      </c>
      <c r="I73" s="61">
        <f t="shared" ref="I73:I93" si="23">IFERROR(G73/F73,)</f>
        <v>0.3865362035225049</v>
      </c>
    </row>
    <row r="74" spans="1:11" s="44" customFormat="1">
      <c r="A74" s="49">
        <v>343</v>
      </c>
      <c r="B74" s="49"/>
      <c r="C74" s="59" t="s">
        <v>25</v>
      </c>
      <c r="D74" s="51">
        <f>+D75+D76</f>
        <v>856</v>
      </c>
      <c r="E74" s="51">
        <f t="shared" ref="E74:G74" si="24">+E75+E76</f>
        <v>2044</v>
      </c>
      <c r="F74" s="51">
        <f t="shared" si="24"/>
        <v>2044</v>
      </c>
      <c r="G74" s="51">
        <f t="shared" si="24"/>
        <v>790.08</v>
      </c>
      <c r="H74" s="61">
        <f t="shared" si="22"/>
        <v>0.92299065420560755</v>
      </c>
      <c r="I74" s="61">
        <f t="shared" si="23"/>
        <v>0.3865362035225049</v>
      </c>
    </row>
    <row r="75" spans="1:11">
      <c r="A75" s="60"/>
      <c r="B75" s="55">
        <v>3431</v>
      </c>
      <c r="C75" s="60" t="s">
        <v>81</v>
      </c>
      <c r="D75" s="56">
        <v>358.35</v>
      </c>
      <c r="E75" s="56">
        <v>2044</v>
      </c>
      <c r="F75" s="56">
        <v>2044</v>
      </c>
      <c r="G75" s="56">
        <v>790.08</v>
      </c>
      <c r="H75" s="73">
        <f t="shared" si="22"/>
        <v>2.204771871075764</v>
      </c>
      <c r="I75" s="73">
        <f t="shared" si="23"/>
        <v>0.3865362035225049</v>
      </c>
    </row>
    <row r="76" spans="1:11">
      <c r="A76" s="55"/>
      <c r="B76" s="60">
        <v>3433</v>
      </c>
      <c r="C76" s="60" t="s">
        <v>101</v>
      </c>
      <c r="D76" s="56">
        <v>497.65</v>
      </c>
      <c r="E76" s="56"/>
      <c r="F76" s="56"/>
      <c r="G76" s="56"/>
      <c r="H76" s="61">
        <f t="shared" si="22"/>
        <v>0</v>
      </c>
      <c r="I76" s="61">
        <f t="shared" si="23"/>
        <v>0</v>
      </c>
      <c r="K76" s="48"/>
    </row>
    <row r="77" spans="1:11" s="44" customFormat="1" ht="25.5">
      <c r="A77" s="49">
        <v>37</v>
      </c>
      <c r="B77" s="57"/>
      <c r="C77" s="57" t="s">
        <v>111</v>
      </c>
      <c r="D77" s="51">
        <f>+D78</f>
        <v>0</v>
      </c>
      <c r="E77" s="51">
        <f t="shared" ref="E77:G77" si="25">+E78</f>
        <v>0</v>
      </c>
      <c r="F77" s="51">
        <f t="shared" si="25"/>
        <v>0</v>
      </c>
      <c r="G77" s="51">
        <f t="shared" si="25"/>
        <v>0</v>
      </c>
      <c r="H77" s="61">
        <f t="shared" si="22"/>
        <v>0</v>
      </c>
      <c r="I77" s="61">
        <f t="shared" si="23"/>
        <v>0</v>
      </c>
    </row>
    <row r="78" spans="1:11" s="44" customFormat="1">
      <c r="A78" s="49">
        <v>372</v>
      </c>
      <c r="B78" s="49"/>
      <c r="C78" s="59" t="s">
        <v>115</v>
      </c>
      <c r="D78" s="51">
        <f>SUM(D79:D80)</f>
        <v>0</v>
      </c>
      <c r="E78" s="51">
        <f>SUM(E79:E80)</f>
        <v>0</v>
      </c>
      <c r="F78" s="51">
        <f>SUM(F79:F80)</f>
        <v>0</v>
      </c>
      <c r="G78" s="51">
        <f>SUM(G79:G80)</f>
        <v>0</v>
      </c>
      <c r="H78" s="61">
        <f t="shared" si="22"/>
        <v>0</v>
      </c>
      <c r="I78" s="61">
        <f t="shared" si="23"/>
        <v>0</v>
      </c>
    </row>
    <row r="79" spans="1:11">
      <c r="A79" s="55"/>
      <c r="B79" s="60">
        <v>3721</v>
      </c>
      <c r="C79" s="60" t="s">
        <v>102</v>
      </c>
      <c r="D79" s="56"/>
      <c r="E79" s="56">
        <v>0</v>
      </c>
      <c r="F79" s="56">
        <f>E79</f>
        <v>0</v>
      </c>
      <c r="G79" s="56"/>
      <c r="H79" s="61">
        <f t="shared" si="22"/>
        <v>0</v>
      </c>
      <c r="I79" s="61">
        <f t="shared" si="23"/>
        <v>0</v>
      </c>
    </row>
    <row r="80" spans="1:11">
      <c r="A80" s="55"/>
      <c r="B80" s="60">
        <v>3722</v>
      </c>
      <c r="C80" s="60" t="s">
        <v>134</v>
      </c>
      <c r="D80" s="56"/>
      <c r="E80" s="56">
        <v>0</v>
      </c>
      <c r="F80" s="56">
        <f>E80</f>
        <v>0</v>
      </c>
      <c r="G80" s="56">
        <v>0</v>
      </c>
      <c r="H80" s="61">
        <f t="shared" si="22"/>
        <v>0</v>
      </c>
      <c r="I80" s="61">
        <f t="shared" si="23"/>
        <v>0</v>
      </c>
    </row>
    <row r="81" spans="1:9">
      <c r="A81" s="49">
        <v>38</v>
      </c>
      <c r="B81" s="59"/>
      <c r="C81" s="59" t="s">
        <v>144</v>
      </c>
      <c r="D81" s="51">
        <f t="shared" ref="D81:F81" si="26">SUM(D82)</f>
        <v>0</v>
      </c>
      <c r="E81" s="51">
        <f t="shared" si="26"/>
        <v>0</v>
      </c>
      <c r="F81" s="51">
        <f t="shared" si="26"/>
        <v>0</v>
      </c>
      <c r="G81" s="51">
        <f>SUM(G82)</f>
        <v>0</v>
      </c>
      <c r="H81" s="61">
        <f t="shared" si="22"/>
        <v>0</v>
      </c>
      <c r="I81" s="61">
        <f t="shared" si="23"/>
        <v>0</v>
      </c>
    </row>
    <row r="82" spans="1:9">
      <c r="A82" s="55"/>
      <c r="B82" s="60">
        <v>381</v>
      </c>
      <c r="C82" s="60" t="s">
        <v>86</v>
      </c>
      <c r="D82" s="56"/>
      <c r="E82" s="56"/>
      <c r="F82" s="56"/>
      <c r="G82" s="56"/>
      <c r="H82" s="61">
        <f t="shared" si="22"/>
        <v>0</v>
      </c>
      <c r="I82" s="61">
        <f t="shared" si="23"/>
        <v>0</v>
      </c>
    </row>
    <row r="83" spans="1:9" s="70" customFormat="1" ht="25.5" customHeight="1">
      <c r="A83" s="67">
        <v>4</v>
      </c>
      <c r="B83" s="67"/>
      <c r="C83" s="71" t="s">
        <v>35</v>
      </c>
      <c r="D83" s="69">
        <f>+D84</f>
        <v>4547.59</v>
      </c>
      <c r="E83" s="69">
        <f t="shared" ref="E83:G83" si="27">+E84</f>
        <v>16192</v>
      </c>
      <c r="F83" s="69">
        <f t="shared" si="27"/>
        <v>16192</v>
      </c>
      <c r="G83" s="69">
        <f t="shared" si="27"/>
        <v>28058</v>
      </c>
      <c r="H83" s="72">
        <f t="shared" si="22"/>
        <v>6.169861399114696</v>
      </c>
      <c r="I83" s="72">
        <f t="shared" si="23"/>
        <v>1.7328310276679841</v>
      </c>
    </row>
    <row r="84" spans="1:9" s="44" customFormat="1">
      <c r="A84" s="49">
        <v>42</v>
      </c>
      <c r="B84" s="57" t="s">
        <v>114</v>
      </c>
      <c r="C84" s="57" t="s">
        <v>26</v>
      </c>
      <c r="D84" s="51">
        <f>+D85+D93</f>
        <v>4547.59</v>
      </c>
      <c r="E84" s="51">
        <f>+E85+E93</f>
        <v>16192</v>
      </c>
      <c r="F84" s="51">
        <f>+F85+F93</f>
        <v>16192</v>
      </c>
      <c r="G84" s="51">
        <f>+G85+G93</f>
        <v>28058</v>
      </c>
      <c r="H84" s="61">
        <f t="shared" si="22"/>
        <v>6.169861399114696</v>
      </c>
      <c r="I84" s="61">
        <f t="shared" si="23"/>
        <v>1.7328310276679841</v>
      </c>
    </row>
    <row r="85" spans="1:9" s="44" customFormat="1">
      <c r="A85" s="49">
        <v>422</v>
      </c>
      <c r="B85" s="49"/>
      <c r="C85" s="59" t="s">
        <v>27</v>
      </c>
      <c r="D85" s="51">
        <f>SUM(D87:D92)</f>
        <v>1229.52</v>
      </c>
      <c r="E85" s="51">
        <f>SUM(E86:E92)</f>
        <v>16192</v>
      </c>
      <c r="F85" s="51">
        <f>SUM(F86:F92)</f>
        <v>16192</v>
      </c>
      <c r="G85" s="51">
        <f>SUM(G86:G92)</f>
        <v>3000</v>
      </c>
      <c r="H85" s="61">
        <f t="shared" si="22"/>
        <v>2.4399765762248684</v>
      </c>
      <c r="I85" s="61">
        <f t="shared" si="23"/>
        <v>0.18527667984189725</v>
      </c>
    </row>
    <row r="86" spans="1:9" s="44" customFormat="1">
      <c r="A86" s="49"/>
      <c r="B86" s="55">
        <v>4212</v>
      </c>
      <c r="C86" s="60" t="s">
        <v>166</v>
      </c>
      <c r="D86" s="56">
        <v>0</v>
      </c>
      <c r="E86" s="56">
        <v>1991</v>
      </c>
      <c r="F86" s="56">
        <v>1991</v>
      </c>
      <c r="G86" s="56">
        <v>0</v>
      </c>
      <c r="H86" s="61">
        <f t="shared" si="22"/>
        <v>0</v>
      </c>
      <c r="I86" s="61">
        <f t="shared" si="23"/>
        <v>0</v>
      </c>
    </row>
    <row r="87" spans="1:9">
      <c r="A87" s="60"/>
      <c r="B87" s="55">
        <v>4221</v>
      </c>
      <c r="C87" s="60" t="s">
        <v>82</v>
      </c>
      <c r="D87" s="56">
        <v>0</v>
      </c>
      <c r="E87" s="56">
        <v>3052</v>
      </c>
      <c r="F87" s="56">
        <v>3052</v>
      </c>
      <c r="G87" s="56">
        <v>3000</v>
      </c>
      <c r="H87" s="73">
        <f t="shared" si="22"/>
        <v>0</v>
      </c>
      <c r="I87" s="73">
        <f t="shared" si="23"/>
        <v>0.98296199213630409</v>
      </c>
    </row>
    <row r="88" spans="1:9">
      <c r="A88" s="55"/>
      <c r="B88" s="60">
        <v>4222</v>
      </c>
      <c r="C88" s="60" t="s">
        <v>83</v>
      </c>
      <c r="D88" s="56">
        <v>0</v>
      </c>
      <c r="E88" s="56">
        <v>0</v>
      </c>
      <c r="F88" s="56">
        <v>0</v>
      </c>
      <c r="G88" s="56">
        <v>0</v>
      </c>
      <c r="H88" s="61">
        <f t="shared" si="22"/>
        <v>0</v>
      </c>
      <c r="I88" s="61">
        <f t="shared" si="23"/>
        <v>0</v>
      </c>
    </row>
    <row r="89" spans="1:9">
      <c r="A89" s="55"/>
      <c r="B89" s="58">
        <v>4223</v>
      </c>
      <c r="C89" s="58" t="s">
        <v>84</v>
      </c>
      <c r="D89" s="56">
        <v>642.04999999999995</v>
      </c>
      <c r="E89" s="56">
        <v>0</v>
      </c>
      <c r="F89" s="56">
        <v>0</v>
      </c>
      <c r="G89" s="56">
        <v>0</v>
      </c>
      <c r="H89" s="73">
        <f t="shared" si="22"/>
        <v>0</v>
      </c>
      <c r="I89" s="73">
        <f t="shared" si="23"/>
        <v>0</v>
      </c>
    </row>
    <row r="90" spans="1:9">
      <c r="A90" s="55"/>
      <c r="B90" s="60">
        <v>4225</v>
      </c>
      <c r="C90" s="60" t="s">
        <v>116</v>
      </c>
      <c r="D90" s="56">
        <v>0</v>
      </c>
      <c r="E90" s="56">
        <v>0</v>
      </c>
      <c r="F90" s="56">
        <v>0</v>
      </c>
      <c r="G90" s="56">
        <v>0</v>
      </c>
      <c r="H90" s="61">
        <f t="shared" si="22"/>
        <v>0</v>
      </c>
      <c r="I90" s="61">
        <f t="shared" si="23"/>
        <v>0</v>
      </c>
    </row>
    <row r="91" spans="1:9">
      <c r="A91" s="55"/>
      <c r="B91" s="60">
        <v>4226</v>
      </c>
      <c r="C91" s="60" t="s">
        <v>117</v>
      </c>
      <c r="D91" s="56">
        <v>0</v>
      </c>
      <c r="E91" s="56">
        <v>0</v>
      </c>
      <c r="F91" s="56">
        <v>0</v>
      </c>
      <c r="G91" s="56">
        <v>0</v>
      </c>
      <c r="H91" s="61">
        <f t="shared" si="22"/>
        <v>0</v>
      </c>
      <c r="I91" s="61">
        <f t="shared" si="23"/>
        <v>0</v>
      </c>
    </row>
    <row r="92" spans="1:9">
      <c r="A92" s="55"/>
      <c r="B92" s="60">
        <v>4227</v>
      </c>
      <c r="C92" s="60" t="s">
        <v>118</v>
      </c>
      <c r="D92" s="56">
        <v>587.47</v>
      </c>
      <c r="E92" s="56">
        <v>11149</v>
      </c>
      <c r="F92" s="56">
        <v>11149</v>
      </c>
      <c r="G92" s="56">
        <v>0</v>
      </c>
      <c r="H92" s="61">
        <f t="shared" si="22"/>
        <v>0</v>
      </c>
      <c r="I92" s="61">
        <f t="shared" si="23"/>
        <v>0</v>
      </c>
    </row>
    <row r="93" spans="1:9" ht="25.5">
      <c r="A93" s="49">
        <v>424</v>
      </c>
      <c r="B93" s="59"/>
      <c r="C93" s="59" t="s">
        <v>119</v>
      </c>
      <c r="D93" s="51">
        <f>+D95</f>
        <v>3318.07</v>
      </c>
      <c r="E93" s="51">
        <f t="shared" ref="E93:F93" si="28">+E94</f>
        <v>0</v>
      </c>
      <c r="F93" s="51">
        <f t="shared" si="28"/>
        <v>0</v>
      </c>
      <c r="G93" s="51">
        <f>+G95</f>
        <v>25058</v>
      </c>
      <c r="H93" s="61">
        <f t="shared" si="22"/>
        <v>7.5519805187955642</v>
      </c>
      <c r="I93" s="61">
        <f t="shared" si="23"/>
        <v>0</v>
      </c>
    </row>
    <row r="94" spans="1:9">
      <c r="A94" s="55"/>
      <c r="B94" s="60">
        <v>4241</v>
      </c>
      <c r="C94" s="60" t="s">
        <v>120</v>
      </c>
      <c r="D94" s="56"/>
      <c r="E94" s="56"/>
      <c r="F94" s="56"/>
      <c r="G94" s="56"/>
      <c r="H94" s="73">
        <f t="shared" ref="H94:H95" si="29">IFERROR(G94/D94,)</f>
        <v>0</v>
      </c>
      <c r="I94" s="73">
        <f t="shared" ref="I94:I95" si="30">IFERROR(G94/F94,)</f>
        <v>0</v>
      </c>
    </row>
    <row r="95" spans="1:9">
      <c r="B95" s="60">
        <v>4242</v>
      </c>
      <c r="C95" s="40" t="s">
        <v>165</v>
      </c>
      <c r="D95" s="56">
        <v>3318.07</v>
      </c>
      <c r="E95" s="56">
        <f>+E96</f>
        <v>0</v>
      </c>
      <c r="F95" s="56">
        <v>0</v>
      </c>
      <c r="G95" s="56">
        <v>25058</v>
      </c>
      <c r="H95" s="73">
        <f t="shared" si="29"/>
        <v>7.5519805187955642</v>
      </c>
      <c r="I95" s="73">
        <f t="shared" si="30"/>
        <v>0</v>
      </c>
    </row>
    <row r="96" spans="1:9">
      <c r="A96" s="150"/>
      <c r="B96" s="150"/>
      <c r="C96" s="151"/>
      <c r="D96" s="56"/>
      <c r="E96" s="56"/>
      <c r="F96" s="56"/>
      <c r="G96" s="56"/>
      <c r="H96" s="151"/>
      <c r="I96" s="152"/>
    </row>
    <row r="97" spans="4:9">
      <c r="D97" s="46"/>
      <c r="E97" s="46"/>
      <c r="F97" s="46"/>
      <c r="G97" s="46"/>
      <c r="I97" s="47"/>
    </row>
    <row r="98" spans="4:9">
      <c r="D98" s="46"/>
      <c r="E98" s="46"/>
      <c r="F98" s="46"/>
      <c r="G98" s="46"/>
      <c r="I98" s="47"/>
    </row>
    <row r="99" spans="4:9">
      <c r="D99" s="46"/>
      <c r="E99" s="46"/>
      <c r="F99" s="46"/>
      <c r="G99" s="46"/>
      <c r="I99" s="47"/>
    </row>
    <row r="100" spans="4:9">
      <c r="D100" s="46"/>
      <c r="E100" s="46"/>
      <c r="F100" s="46"/>
      <c r="G100" s="46"/>
      <c r="I100" s="47"/>
    </row>
    <row r="101" spans="4:9">
      <c r="D101" s="46"/>
      <c r="E101" s="46"/>
      <c r="F101" s="46"/>
      <c r="G101" s="46"/>
      <c r="I101" s="47"/>
    </row>
    <row r="102" spans="4:9">
      <c r="D102" s="46"/>
      <c r="E102" s="46"/>
      <c r="F102" s="46"/>
      <c r="G102" s="46"/>
      <c r="I102" s="47"/>
    </row>
    <row r="103" spans="4:9">
      <c r="D103" s="46"/>
      <c r="E103" s="46"/>
      <c r="F103" s="46"/>
      <c r="G103" s="46"/>
      <c r="I103" s="47"/>
    </row>
    <row r="104" spans="4:9">
      <c r="D104" s="46"/>
      <c r="E104" s="46"/>
      <c r="F104" s="46"/>
      <c r="G104" s="46"/>
      <c r="I104" s="47"/>
    </row>
    <row r="105" spans="4:9">
      <c r="D105" s="46"/>
      <c r="E105" s="46"/>
      <c r="F105" s="46"/>
      <c r="G105" s="46"/>
      <c r="I105" s="47"/>
    </row>
    <row r="106" spans="4:9">
      <c r="D106" s="46"/>
      <c r="E106" s="46"/>
      <c r="F106" s="46"/>
      <c r="G106" s="46"/>
      <c r="I106" s="47"/>
    </row>
    <row r="107" spans="4:9">
      <c r="D107" s="46"/>
      <c r="E107" s="46"/>
      <c r="F107" s="46"/>
      <c r="G107" s="46"/>
      <c r="I107" s="47"/>
    </row>
    <row r="108" spans="4:9">
      <c r="D108" s="46"/>
      <c r="E108" s="46"/>
      <c r="F108" s="46"/>
      <c r="G108" s="46"/>
      <c r="I108" s="47"/>
    </row>
    <row r="109" spans="4:9">
      <c r="D109" s="46"/>
      <c r="E109" s="46"/>
      <c r="F109" s="46"/>
      <c r="G109" s="46"/>
      <c r="I109" s="47"/>
    </row>
    <row r="110" spans="4:9">
      <c r="D110" s="46"/>
      <c r="E110" s="46"/>
      <c r="F110" s="46"/>
      <c r="G110" s="46"/>
      <c r="I110" s="47"/>
    </row>
    <row r="111" spans="4:9">
      <c r="D111" s="46"/>
      <c r="E111" s="46"/>
      <c r="F111" s="46"/>
      <c r="G111" s="46"/>
      <c r="I111" s="47"/>
    </row>
    <row r="112" spans="4:9">
      <c r="D112" s="46"/>
      <c r="E112" s="46"/>
      <c r="F112" s="46"/>
      <c r="G112" s="46"/>
      <c r="I112" s="47"/>
    </row>
    <row r="113" spans="4:9">
      <c r="D113" s="46"/>
      <c r="E113" s="46"/>
      <c r="F113" s="46"/>
      <c r="G113" s="46"/>
      <c r="I113" s="47"/>
    </row>
    <row r="114" spans="4:9">
      <c r="D114" s="46"/>
      <c r="E114" s="46"/>
      <c r="F114" s="46"/>
      <c r="G114" s="46"/>
      <c r="I114" s="47"/>
    </row>
    <row r="115" spans="4:9">
      <c r="D115" s="46"/>
      <c r="E115" s="46"/>
      <c r="F115" s="46"/>
      <c r="G115" s="46"/>
      <c r="I115" s="47"/>
    </row>
    <row r="116" spans="4:9">
      <c r="D116" s="46"/>
      <c r="E116" s="46"/>
      <c r="F116" s="46"/>
      <c r="G116" s="46"/>
      <c r="I116" s="47"/>
    </row>
    <row r="117" spans="4:9">
      <c r="D117" s="46"/>
      <c r="E117" s="46"/>
      <c r="F117" s="46"/>
      <c r="G117" s="46"/>
      <c r="I117" s="47"/>
    </row>
    <row r="118" spans="4:9">
      <c r="D118" s="46"/>
      <c r="E118" s="46"/>
      <c r="F118" s="46"/>
      <c r="G118" s="46"/>
      <c r="I118" s="47"/>
    </row>
    <row r="119" spans="4:9">
      <c r="D119" s="46"/>
      <c r="E119" s="46"/>
      <c r="F119" s="46"/>
      <c r="G119" s="46"/>
      <c r="I119" s="47"/>
    </row>
    <row r="120" spans="4:9">
      <c r="D120" s="46"/>
      <c r="E120" s="46"/>
      <c r="F120" s="46"/>
      <c r="G120" s="46"/>
      <c r="I120" s="47"/>
    </row>
    <row r="121" spans="4:9">
      <c r="D121" s="46"/>
      <c r="E121" s="46"/>
      <c r="F121" s="46"/>
      <c r="G121" s="46"/>
      <c r="I121" s="47"/>
    </row>
    <row r="122" spans="4:9">
      <c r="D122" s="46"/>
      <c r="E122" s="46"/>
      <c r="F122" s="46"/>
      <c r="G122" s="46"/>
      <c r="I122" s="47"/>
    </row>
    <row r="123" spans="4:9">
      <c r="D123" s="46"/>
      <c r="E123" s="46"/>
      <c r="F123" s="46"/>
      <c r="G123" s="46"/>
      <c r="I123" s="47"/>
    </row>
    <row r="124" spans="4:9">
      <c r="D124" s="46"/>
      <c r="E124" s="46"/>
      <c r="F124" s="46"/>
      <c r="G124" s="46"/>
      <c r="I124" s="47"/>
    </row>
    <row r="125" spans="4:9">
      <c r="D125" s="46"/>
      <c r="E125" s="46"/>
      <c r="F125" s="46"/>
      <c r="G125" s="46"/>
      <c r="I125" s="47"/>
    </row>
    <row r="126" spans="4:9">
      <c r="D126" s="46"/>
      <c r="E126" s="46"/>
      <c r="F126" s="46"/>
      <c r="G126" s="46"/>
      <c r="I126" s="47"/>
    </row>
    <row r="127" spans="4:9">
      <c r="D127" s="46"/>
      <c r="E127" s="46"/>
      <c r="F127" s="46"/>
      <c r="G127" s="46"/>
      <c r="I127" s="47"/>
    </row>
    <row r="128" spans="4:9">
      <c r="D128" s="46"/>
      <c r="E128" s="46"/>
      <c r="F128" s="46"/>
      <c r="G128" s="46"/>
      <c r="I128" s="47"/>
    </row>
    <row r="129" spans="4:9">
      <c r="D129" s="46"/>
      <c r="E129" s="46"/>
      <c r="F129" s="46"/>
      <c r="G129" s="46"/>
      <c r="I129" s="47"/>
    </row>
    <row r="130" spans="4:9">
      <c r="D130" s="46"/>
      <c r="E130" s="46"/>
      <c r="F130" s="46"/>
      <c r="G130" s="46"/>
      <c r="I130" s="47"/>
    </row>
    <row r="131" spans="4:9">
      <c r="D131" s="46"/>
      <c r="E131" s="46"/>
      <c r="F131" s="46"/>
      <c r="G131" s="46"/>
      <c r="I131" s="47"/>
    </row>
    <row r="132" spans="4:9">
      <c r="D132" s="46"/>
      <c r="E132" s="46"/>
      <c r="F132" s="46"/>
      <c r="G132" s="46"/>
      <c r="I132" s="47"/>
    </row>
    <row r="133" spans="4:9">
      <c r="D133" s="46"/>
      <c r="E133" s="46"/>
      <c r="F133" s="46"/>
      <c r="G133" s="46"/>
      <c r="I133" s="47"/>
    </row>
    <row r="134" spans="4:9">
      <c r="D134" s="46"/>
      <c r="E134" s="46"/>
      <c r="F134" s="46"/>
      <c r="G134" s="46"/>
      <c r="I134" s="47"/>
    </row>
    <row r="135" spans="4:9">
      <c r="D135" s="46"/>
      <c r="E135" s="46"/>
      <c r="F135" s="46"/>
      <c r="G135" s="46"/>
      <c r="I135" s="47"/>
    </row>
    <row r="136" spans="4:9">
      <c r="D136" s="46"/>
      <c r="E136" s="46"/>
      <c r="F136" s="46"/>
      <c r="G136" s="46"/>
      <c r="I136" s="47"/>
    </row>
    <row r="137" spans="4:9">
      <c r="D137" s="46"/>
      <c r="E137" s="46"/>
      <c r="F137" s="46"/>
      <c r="G137" s="46"/>
      <c r="I137" s="47"/>
    </row>
    <row r="138" spans="4:9">
      <c r="D138" s="46"/>
      <c r="E138" s="46"/>
      <c r="F138" s="46"/>
      <c r="G138" s="46"/>
      <c r="I138" s="47"/>
    </row>
    <row r="139" spans="4:9">
      <c r="D139" s="46"/>
      <c r="E139" s="46"/>
      <c r="F139" s="46"/>
      <c r="G139" s="46"/>
      <c r="I139" s="47"/>
    </row>
    <row r="140" spans="4:9">
      <c r="D140" s="46"/>
      <c r="E140" s="46"/>
      <c r="F140" s="46"/>
      <c r="G140" s="46"/>
      <c r="I140" s="47"/>
    </row>
    <row r="141" spans="4:9">
      <c r="D141" s="46"/>
      <c r="E141" s="46"/>
      <c r="F141" s="46"/>
      <c r="G141" s="46"/>
      <c r="I141" s="47"/>
    </row>
    <row r="142" spans="4:9">
      <c r="D142" s="46"/>
      <c r="E142" s="46"/>
      <c r="F142" s="46"/>
      <c r="G142" s="46"/>
      <c r="I142" s="47"/>
    </row>
    <row r="143" spans="4:9">
      <c r="D143" s="46"/>
      <c r="E143" s="46"/>
      <c r="F143" s="46"/>
      <c r="G143" s="46"/>
      <c r="I143" s="47"/>
    </row>
    <row r="144" spans="4:9">
      <c r="D144" s="46"/>
      <c r="E144" s="46"/>
      <c r="F144" s="46"/>
      <c r="G144" s="46"/>
      <c r="I144" s="47"/>
    </row>
    <row r="145" spans="4:9">
      <c r="D145" s="46"/>
      <c r="E145" s="46"/>
      <c r="F145" s="46"/>
      <c r="G145" s="46"/>
      <c r="I145" s="47"/>
    </row>
    <row r="146" spans="4:9">
      <c r="D146" s="46"/>
      <c r="E146" s="46"/>
      <c r="F146" s="46"/>
      <c r="G146" s="46"/>
      <c r="I146" s="47"/>
    </row>
    <row r="147" spans="4:9">
      <c r="D147" s="46"/>
      <c r="E147" s="46"/>
      <c r="F147" s="46"/>
      <c r="G147" s="46"/>
      <c r="I147" s="47"/>
    </row>
    <row r="148" spans="4:9">
      <c r="D148" s="48"/>
      <c r="E148" s="48"/>
      <c r="F148" s="48"/>
      <c r="G148" s="48"/>
      <c r="I148" s="47"/>
    </row>
    <row r="149" spans="4:9">
      <c r="D149" s="48"/>
      <c r="E149" s="48"/>
      <c r="F149" s="48"/>
      <c r="G149" s="48"/>
      <c r="I149" s="47"/>
    </row>
    <row r="150" spans="4:9">
      <c r="D150" s="48"/>
      <c r="E150" s="48"/>
      <c r="F150" s="48"/>
      <c r="G150" s="48"/>
      <c r="I150" s="47"/>
    </row>
    <row r="151" spans="4:9">
      <c r="D151" s="48"/>
      <c r="E151" s="48"/>
      <c r="F151" s="48"/>
      <c r="G151" s="48"/>
      <c r="I151" s="47"/>
    </row>
    <row r="152" spans="4:9">
      <c r="D152" s="48"/>
      <c r="E152" s="48"/>
      <c r="F152" s="48"/>
      <c r="G152" s="48"/>
      <c r="I152" s="47"/>
    </row>
    <row r="153" spans="4:9">
      <c r="D153" s="48"/>
      <c r="E153" s="48"/>
      <c r="F153" s="48"/>
      <c r="G153" s="48"/>
      <c r="I153" s="47"/>
    </row>
    <row r="154" spans="4:9">
      <c r="D154" s="48"/>
      <c r="E154" s="48"/>
      <c r="F154" s="48"/>
      <c r="G154" s="48"/>
      <c r="I154" s="47"/>
    </row>
    <row r="155" spans="4:9">
      <c r="D155" s="48"/>
      <c r="E155" s="48"/>
      <c r="F155" s="48"/>
      <c r="G155" s="48"/>
      <c r="I155" s="47"/>
    </row>
    <row r="156" spans="4:9">
      <c r="D156" s="48"/>
      <c r="E156" s="48"/>
      <c r="F156" s="48"/>
      <c r="G156" s="48"/>
      <c r="I156" s="47"/>
    </row>
    <row r="157" spans="4:9">
      <c r="D157" s="48"/>
      <c r="E157" s="48"/>
      <c r="F157" s="48"/>
      <c r="G157" s="48"/>
      <c r="I157" s="47"/>
    </row>
    <row r="158" spans="4:9">
      <c r="D158" s="48"/>
      <c r="E158" s="48"/>
      <c r="F158" s="48"/>
      <c r="G158" s="48"/>
      <c r="I158" s="47"/>
    </row>
    <row r="159" spans="4:9">
      <c r="D159" s="48"/>
      <c r="E159" s="48"/>
      <c r="F159" s="48"/>
      <c r="G159" s="48"/>
      <c r="I159" s="47"/>
    </row>
    <row r="160" spans="4:9">
      <c r="D160" s="48"/>
      <c r="E160" s="48"/>
      <c r="F160" s="48"/>
      <c r="G160" s="48"/>
      <c r="I160" s="47"/>
    </row>
    <row r="161" spans="4:9">
      <c r="D161" s="48"/>
      <c r="E161" s="48"/>
      <c r="F161" s="48"/>
      <c r="G161" s="48"/>
      <c r="I161" s="47"/>
    </row>
    <row r="162" spans="4:9">
      <c r="D162" s="48"/>
      <c r="E162" s="48"/>
      <c r="F162" s="48"/>
      <c r="G162" s="48"/>
      <c r="I162" s="47"/>
    </row>
    <row r="163" spans="4:9">
      <c r="D163" s="48"/>
      <c r="E163" s="48"/>
      <c r="F163" s="48"/>
      <c r="G163" s="48"/>
      <c r="I163" s="47"/>
    </row>
    <row r="164" spans="4:9">
      <c r="D164" s="48"/>
      <c r="E164" s="48"/>
      <c r="F164" s="48"/>
      <c r="G164" s="48"/>
      <c r="I164" s="47"/>
    </row>
    <row r="165" spans="4:9">
      <c r="D165" s="48"/>
      <c r="E165" s="48"/>
      <c r="F165" s="48"/>
      <c r="G165" s="48"/>
      <c r="I165" s="47"/>
    </row>
    <row r="166" spans="4:9">
      <c r="D166" s="48"/>
      <c r="E166" s="48"/>
      <c r="F166" s="48"/>
      <c r="G166" s="48"/>
      <c r="I166" s="47"/>
    </row>
    <row r="167" spans="4:9">
      <c r="D167" s="48"/>
      <c r="E167" s="48"/>
      <c r="F167" s="48"/>
      <c r="G167" s="48"/>
      <c r="I167" s="47"/>
    </row>
    <row r="168" spans="4:9">
      <c r="D168" s="48"/>
      <c r="E168" s="48"/>
      <c r="F168" s="48"/>
      <c r="G168" s="48"/>
      <c r="I168" s="47"/>
    </row>
    <row r="169" spans="4:9">
      <c r="D169" s="48"/>
      <c r="E169" s="48"/>
      <c r="F169" s="48"/>
      <c r="G169" s="48"/>
      <c r="I169" s="47"/>
    </row>
    <row r="170" spans="4:9">
      <c r="D170" s="48"/>
      <c r="E170" s="48"/>
      <c r="F170" s="48"/>
      <c r="G170" s="48"/>
      <c r="I170" s="47"/>
    </row>
    <row r="171" spans="4:9">
      <c r="D171" s="48"/>
      <c r="E171" s="48"/>
      <c r="F171" s="48"/>
      <c r="G171" s="48"/>
      <c r="I171" s="47"/>
    </row>
    <row r="172" spans="4:9">
      <c r="D172" s="48"/>
      <c r="E172" s="48"/>
      <c r="F172" s="48"/>
      <c r="G172" s="48"/>
      <c r="I172" s="47"/>
    </row>
    <row r="173" spans="4:9">
      <c r="D173" s="48"/>
      <c r="E173" s="48"/>
      <c r="F173" s="48"/>
      <c r="G173" s="48"/>
      <c r="I173" s="47"/>
    </row>
    <row r="174" spans="4:9">
      <c r="D174" s="48"/>
      <c r="E174" s="48"/>
      <c r="F174" s="48"/>
      <c r="G174" s="48"/>
    </row>
    <row r="175" spans="4:9">
      <c r="D175" s="48"/>
      <c r="E175" s="48"/>
      <c r="F175" s="48"/>
      <c r="G175" s="48"/>
    </row>
    <row r="176" spans="4:9">
      <c r="D176" s="48"/>
      <c r="E176" s="48"/>
      <c r="F176" s="48"/>
      <c r="G176" s="48"/>
    </row>
    <row r="177" spans="4:7">
      <c r="D177" s="48"/>
      <c r="E177" s="48"/>
      <c r="F177" s="48"/>
      <c r="G177" s="48"/>
    </row>
    <row r="178" spans="4:7">
      <c r="D178" s="48"/>
      <c r="E178" s="48"/>
      <c r="F178" s="48"/>
      <c r="G178" s="48"/>
    </row>
    <row r="179" spans="4:7">
      <c r="D179" s="48"/>
      <c r="E179" s="48"/>
      <c r="F179" s="48"/>
      <c r="G179" s="48"/>
    </row>
    <row r="180" spans="4:7">
      <c r="D180" s="48"/>
      <c r="E180" s="48"/>
      <c r="F180" s="48"/>
      <c r="G180" s="48"/>
    </row>
    <row r="181" spans="4:7">
      <c r="D181" s="48"/>
      <c r="E181" s="48"/>
      <c r="F181" s="48"/>
      <c r="G181" s="48"/>
    </row>
    <row r="182" spans="4:7">
      <c r="D182" s="48"/>
      <c r="E182" s="48"/>
      <c r="F182" s="48"/>
      <c r="G182" s="48"/>
    </row>
  </sheetData>
  <mergeCells count="2">
    <mergeCell ref="A1:I1"/>
    <mergeCell ref="A2:I2"/>
  </mergeCells>
  <printOptions horizontalCentered="1"/>
  <pageMargins left="0.19685039370078741" right="0.19685039370078741" top="0.78740157480314965" bottom="0.39370078740157483" header="0.11811023622047245" footer="0.19685039370078741"/>
  <pageSetup paperSize="9" scale="90" firstPageNumber="552" fitToWidth="0" fitToHeight="0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7" tint="0.59999389629810485"/>
  </sheetPr>
  <dimension ref="A1:L11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7" sqref="E17"/>
    </sheetView>
  </sheetViews>
  <sheetFormatPr defaultRowHeight="12.75"/>
  <cols>
    <col min="1" max="1" width="4.28515625" style="29" customWidth="1"/>
    <col min="2" max="2" width="5.28515625" style="29" customWidth="1"/>
    <col min="3" max="3" width="57" style="29" bestFit="1" customWidth="1"/>
    <col min="4" max="4" width="13.7109375" style="134" customWidth="1"/>
    <col min="5" max="5" width="13.140625" style="29" customWidth="1"/>
    <col min="6" max="7" width="13.7109375" style="29" customWidth="1"/>
    <col min="8" max="8" width="13.7109375" style="117" hidden="1" customWidth="1"/>
    <col min="9" max="10" width="9.5703125" style="29" customWidth="1"/>
    <col min="11" max="11" width="10.5703125" style="29" customWidth="1"/>
    <col min="12" max="12" width="9" style="29" customWidth="1"/>
    <col min="13" max="258" width="9.140625" style="29"/>
    <col min="259" max="259" width="4.28515625" style="29" customWidth="1"/>
    <col min="260" max="260" width="5.28515625" style="29" customWidth="1"/>
    <col min="261" max="261" width="44.85546875" style="29" customWidth="1"/>
    <col min="262" max="262" width="13.7109375" style="29" customWidth="1"/>
    <col min="263" max="263" width="13.140625" style="29" customWidth="1"/>
    <col min="264" max="264" width="13.7109375" style="29" customWidth="1"/>
    <col min="265" max="266" width="9.5703125" style="29" customWidth="1"/>
    <col min="267" max="268" width="0" style="29" hidden="1" customWidth="1"/>
    <col min="269" max="514" width="9.140625" style="29"/>
    <col min="515" max="515" width="4.28515625" style="29" customWidth="1"/>
    <col min="516" max="516" width="5.28515625" style="29" customWidth="1"/>
    <col min="517" max="517" width="44.85546875" style="29" customWidth="1"/>
    <col min="518" max="518" width="13.7109375" style="29" customWidth="1"/>
    <col min="519" max="519" width="13.140625" style="29" customWidth="1"/>
    <col min="520" max="520" width="13.7109375" style="29" customWidth="1"/>
    <col min="521" max="522" width="9.5703125" style="29" customWidth="1"/>
    <col min="523" max="524" width="0" style="29" hidden="1" customWidth="1"/>
    <col min="525" max="770" width="9.140625" style="29"/>
    <col min="771" max="771" width="4.28515625" style="29" customWidth="1"/>
    <col min="772" max="772" width="5.28515625" style="29" customWidth="1"/>
    <col min="773" max="773" width="44.85546875" style="29" customWidth="1"/>
    <col min="774" max="774" width="13.7109375" style="29" customWidth="1"/>
    <col min="775" max="775" width="13.140625" style="29" customWidth="1"/>
    <col min="776" max="776" width="13.7109375" style="29" customWidth="1"/>
    <col min="777" max="778" width="9.5703125" style="29" customWidth="1"/>
    <col min="779" max="780" width="0" style="29" hidden="1" customWidth="1"/>
    <col min="781" max="1026" width="9.140625" style="29"/>
    <col min="1027" max="1027" width="4.28515625" style="29" customWidth="1"/>
    <col min="1028" max="1028" width="5.28515625" style="29" customWidth="1"/>
    <col min="1029" max="1029" width="44.85546875" style="29" customWidth="1"/>
    <col min="1030" max="1030" width="13.7109375" style="29" customWidth="1"/>
    <col min="1031" max="1031" width="13.140625" style="29" customWidth="1"/>
    <col min="1032" max="1032" width="13.7109375" style="29" customWidth="1"/>
    <col min="1033" max="1034" width="9.5703125" style="29" customWidth="1"/>
    <col min="1035" max="1036" width="0" style="29" hidden="1" customWidth="1"/>
    <col min="1037" max="1282" width="9.140625" style="29"/>
    <col min="1283" max="1283" width="4.28515625" style="29" customWidth="1"/>
    <col min="1284" max="1284" width="5.28515625" style="29" customWidth="1"/>
    <col min="1285" max="1285" width="44.85546875" style="29" customWidth="1"/>
    <col min="1286" max="1286" width="13.7109375" style="29" customWidth="1"/>
    <col min="1287" max="1287" width="13.140625" style="29" customWidth="1"/>
    <col min="1288" max="1288" width="13.7109375" style="29" customWidth="1"/>
    <col min="1289" max="1290" width="9.5703125" style="29" customWidth="1"/>
    <col min="1291" max="1292" width="0" style="29" hidden="1" customWidth="1"/>
    <col min="1293" max="1538" width="9.140625" style="29"/>
    <col min="1539" max="1539" width="4.28515625" style="29" customWidth="1"/>
    <col min="1540" max="1540" width="5.28515625" style="29" customWidth="1"/>
    <col min="1541" max="1541" width="44.85546875" style="29" customWidth="1"/>
    <col min="1542" max="1542" width="13.7109375" style="29" customWidth="1"/>
    <col min="1543" max="1543" width="13.140625" style="29" customWidth="1"/>
    <col min="1544" max="1544" width="13.7109375" style="29" customWidth="1"/>
    <col min="1545" max="1546" width="9.5703125" style="29" customWidth="1"/>
    <col min="1547" max="1548" width="0" style="29" hidden="1" customWidth="1"/>
    <col min="1549" max="1794" width="9.140625" style="29"/>
    <col min="1795" max="1795" width="4.28515625" style="29" customWidth="1"/>
    <col min="1796" max="1796" width="5.28515625" style="29" customWidth="1"/>
    <col min="1797" max="1797" width="44.85546875" style="29" customWidth="1"/>
    <col min="1798" max="1798" width="13.7109375" style="29" customWidth="1"/>
    <col min="1799" max="1799" width="13.140625" style="29" customWidth="1"/>
    <col min="1800" max="1800" width="13.7109375" style="29" customWidth="1"/>
    <col min="1801" max="1802" width="9.5703125" style="29" customWidth="1"/>
    <col min="1803" max="1804" width="0" style="29" hidden="1" customWidth="1"/>
    <col min="1805" max="2050" width="9.140625" style="29"/>
    <col min="2051" max="2051" width="4.28515625" style="29" customWidth="1"/>
    <col min="2052" max="2052" width="5.28515625" style="29" customWidth="1"/>
    <col min="2053" max="2053" width="44.85546875" style="29" customWidth="1"/>
    <col min="2054" max="2054" width="13.7109375" style="29" customWidth="1"/>
    <col min="2055" max="2055" width="13.140625" style="29" customWidth="1"/>
    <col min="2056" max="2056" width="13.7109375" style="29" customWidth="1"/>
    <col min="2057" max="2058" width="9.5703125" style="29" customWidth="1"/>
    <col min="2059" max="2060" width="0" style="29" hidden="1" customWidth="1"/>
    <col min="2061" max="2306" width="9.140625" style="29"/>
    <col min="2307" max="2307" width="4.28515625" style="29" customWidth="1"/>
    <col min="2308" max="2308" width="5.28515625" style="29" customWidth="1"/>
    <col min="2309" max="2309" width="44.85546875" style="29" customWidth="1"/>
    <col min="2310" max="2310" width="13.7109375" style="29" customWidth="1"/>
    <col min="2311" max="2311" width="13.140625" style="29" customWidth="1"/>
    <col min="2312" max="2312" width="13.7109375" style="29" customWidth="1"/>
    <col min="2313" max="2314" width="9.5703125" style="29" customWidth="1"/>
    <col min="2315" max="2316" width="0" style="29" hidden="1" customWidth="1"/>
    <col min="2317" max="2562" width="9.140625" style="29"/>
    <col min="2563" max="2563" width="4.28515625" style="29" customWidth="1"/>
    <col min="2564" max="2564" width="5.28515625" style="29" customWidth="1"/>
    <col min="2565" max="2565" width="44.85546875" style="29" customWidth="1"/>
    <col min="2566" max="2566" width="13.7109375" style="29" customWidth="1"/>
    <col min="2567" max="2567" width="13.140625" style="29" customWidth="1"/>
    <col min="2568" max="2568" width="13.7109375" style="29" customWidth="1"/>
    <col min="2569" max="2570" width="9.5703125" style="29" customWidth="1"/>
    <col min="2571" max="2572" width="0" style="29" hidden="1" customWidth="1"/>
    <col min="2573" max="2818" width="9.140625" style="29"/>
    <col min="2819" max="2819" width="4.28515625" style="29" customWidth="1"/>
    <col min="2820" max="2820" width="5.28515625" style="29" customWidth="1"/>
    <col min="2821" max="2821" width="44.85546875" style="29" customWidth="1"/>
    <col min="2822" max="2822" width="13.7109375" style="29" customWidth="1"/>
    <col min="2823" max="2823" width="13.140625" style="29" customWidth="1"/>
    <col min="2824" max="2824" width="13.7109375" style="29" customWidth="1"/>
    <col min="2825" max="2826" width="9.5703125" style="29" customWidth="1"/>
    <col min="2827" max="2828" width="0" style="29" hidden="1" customWidth="1"/>
    <col min="2829" max="3074" width="9.140625" style="29"/>
    <col min="3075" max="3075" width="4.28515625" style="29" customWidth="1"/>
    <col min="3076" max="3076" width="5.28515625" style="29" customWidth="1"/>
    <col min="3077" max="3077" width="44.85546875" style="29" customWidth="1"/>
    <col min="3078" max="3078" width="13.7109375" style="29" customWidth="1"/>
    <col min="3079" max="3079" width="13.140625" style="29" customWidth="1"/>
    <col min="3080" max="3080" width="13.7109375" style="29" customWidth="1"/>
    <col min="3081" max="3082" width="9.5703125" style="29" customWidth="1"/>
    <col min="3083" max="3084" width="0" style="29" hidden="1" customWidth="1"/>
    <col min="3085" max="3330" width="9.140625" style="29"/>
    <col min="3331" max="3331" width="4.28515625" style="29" customWidth="1"/>
    <col min="3332" max="3332" width="5.28515625" style="29" customWidth="1"/>
    <col min="3333" max="3333" width="44.85546875" style="29" customWidth="1"/>
    <col min="3334" max="3334" width="13.7109375" style="29" customWidth="1"/>
    <col min="3335" max="3335" width="13.140625" style="29" customWidth="1"/>
    <col min="3336" max="3336" width="13.7109375" style="29" customWidth="1"/>
    <col min="3337" max="3338" width="9.5703125" style="29" customWidth="1"/>
    <col min="3339" max="3340" width="0" style="29" hidden="1" customWidth="1"/>
    <col min="3341" max="3586" width="9.140625" style="29"/>
    <col min="3587" max="3587" width="4.28515625" style="29" customWidth="1"/>
    <col min="3588" max="3588" width="5.28515625" style="29" customWidth="1"/>
    <col min="3589" max="3589" width="44.85546875" style="29" customWidth="1"/>
    <col min="3590" max="3590" width="13.7109375" style="29" customWidth="1"/>
    <col min="3591" max="3591" width="13.140625" style="29" customWidth="1"/>
    <col min="3592" max="3592" width="13.7109375" style="29" customWidth="1"/>
    <col min="3593" max="3594" width="9.5703125" style="29" customWidth="1"/>
    <col min="3595" max="3596" width="0" style="29" hidden="1" customWidth="1"/>
    <col min="3597" max="3842" width="9.140625" style="29"/>
    <col min="3843" max="3843" width="4.28515625" style="29" customWidth="1"/>
    <col min="3844" max="3844" width="5.28515625" style="29" customWidth="1"/>
    <col min="3845" max="3845" width="44.85546875" style="29" customWidth="1"/>
    <col min="3846" max="3846" width="13.7109375" style="29" customWidth="1"/>
    <col min="3847" max="3847" width="13.140625" style="29" customWidth="1"/>
    <col min="3848" max="3848" width="13.7109375" style="29" customWidth="1"/>
    <col min="3849" max="3850" width="9.5703125" style="29" customWidth="1"/>
    <col min="3851" max="3852" width="0" style="29" hidden="1" customWidth="1"/>
    <col min="3853" max="4098" width="9.140625" style="29"/>
    <col min="4099" max="4099" width="4.28515625" style="29" customWidth="1"/>
    <col min="4100" max="4100" width="5.28515625" style="29" customWidth="1"/>
    <col min="4101" max="4101" width="44.85546875" style="29" customWidth="1"/>
    <col min="4102" max="4102" width="13.7109375" style="29" customWidth="1"/>
    <col min="4103" max="4103" width="13.140625" style="29" customWidth="1"/>
    <col min="4104" max="4104" width="13.7109375" style="29" customWidth="1"/>
    <col min="4105" max="4106" width="9.5703125" style="29" customWidth="1"/>
    <col min="4107" max="4108" width="0" style="29" hidden="1" customWidth="1"/>
    <col min="4109" max="4354" width="9.140625" style="29"/>
    <col min="4355" max="4355" width="4.28515625" style="29" customWidth="1"/>
    <col min="4356" max="4356" width="5.28515625" style="29" customWidth="1"/>
    <col min="4357" max="4357" width="44.85546875" style="29" customWidth="1"/>
    <col min="4358" max="4358" width="13.7109375" style="29" customWidth="1"/>
    <col min="4359" max="4359" width="13.140625" style="29" customWidth="1"/>
    <col min="4360" max="4360" width="13.7109375" style="29" customWidth="1"/>
    <col min="4361" max="4362" width="9.5703125" style="29" customWidth="1"/>
    <col min="4363" max="4364" width="0" style="29" hidden="1" customWidth="1"/>
    <col min="4365" max="4610" width="9.140625" style="29"/>
    <col min="4611" max="4611" width="4.28515625" style="29" customWidth="1"/>
    <col min="4612" max="4612" width="5.28515625" style="29" customWidth="1"/>
    <col min="4613" max="4613" width="44.85546875" style="29" customWidth="1"/>
    <col min="4614" max="4614" width="13.7109375" style="29" customWidth="1"/>
    <col min="4615" max="4615" width="13.140625" style="29" customWidth="1"/>
    <col min="4616" max="4616" width="13.7109375" style="29" customWidth="1"/>
    <col min="4617" max="4618" width="9.5703125" style="29" customWidth="1"/>
    <col min="4619" max="4620" width="0" style="29" hidden="1" customWidth="1"/>
    <col min="4621" max="4866" width="9.140625" style="29"/>
    <col min="4867" max="4867" width="4.28515625" style="29" customWidth="1"/>
    <col min="4868" max="4868" width="5.28515625" style="29" customWidth="1"/>
    <col min="4869" max="4869" width="44.85546875" style="29" customWidth="1"/>
    <col min="4870" max="4870" width="13.7109375" style="29" customWidth="1"/>
    <col min="4871" max="4871" width="13.140625" style="29" customWidth="1"/>
    <col min="4872" max="4872" width="13.7109375" style="29" customWidth="1"/>
    <col min="4873" max="4874" width="9.5703125" style="29" customWidth="1"/>
    <col min="4875" max="4876" width="0" style="29" hidden="1" customWidth="1"/>
    <col min="4877" max="5122" width="9.140625" style="29"/>
    <col min="5123" max="5123" width="4.28515625" style="29" customWidth="1"/>
    <col min="5124" max="5124" width="5.28515625" style="29" customWidth="1"/>
    <col min="5125" max="5125" width="44.85546875" style="29" customWidth="1"/>
    <col min="5126" max="5126" width="13.7109375" style="29" customWidth="1"/>
    <col min="5127" max="5127" width="13.140625" style="29" customWidth="1"/>
    <col min="5128" max="5128" width="13.7109375" style="29" customWidth="1"/>
    <col min="5129" max="5130" width="9.5703125" style="29" customWidth="1"/>
    <col min="5131" max="5132" width="0" style="29" hidden="1" customWidth="1"/>
    <col min="5133" max="5378" width="9.140625" style="29"/>
    <col min="5379" max="5379" width="4.28515625" style="29" customWidth="1"/>
    <col min="5380" max="5380" width="5.28515625" style="29" customWidth="1"/>
    <col min="5381" max="5381" width="44.85546875" style="29" customWidth="1"/>
    <col min="5382" max="5382" width="13.7109375" style="29" customWidth="1"/>
    <col min="5383" max="5383" width="13.140625" style="29" customWidth="1"/>
    <col min="5384" max="5384" width="13.7109375" style="29" customWidth="1"/>
    <col min="5385" max="5386" width="9.5703125" style="29" customWidth="1"/>
    <col min="5387" max="5388" width="0" style="29" hidden="1" customWidth="1"/>
    <col min="5389" max="5634" width="9.140625" style="29"/>
    <col min="5635" max="5635" width="4.28515625" style="29" customWidth="1"/>
    <col min="5636" max="5636" width="5.28515625" style="29" customWidth="1"/>
    <col min="5637" max="5637" width="44.85546875" style="29" customWidth="1"/>
    <col min="5638" max="5638" width="13.7109375" style="29" customWidth="1"/>
    <col min="5639" max="5639" width="13.140625" style="29" customWidth="1"/>
    <col min="5640" max="5640" width="13.7109375" style="29" customWidth="1"/>
    <col min="5641" max="5642" width="9.5703125" style="29" customWidth="1"/>
    <col min="5643" max="5644" width="0" style="29" hidden="1" customWidth="1"/>
    <col min="5645" max="5890" width="9.140625" style="29"/>
    <col min="5891" max="5891" width="4.28515625" style="29" customWidth="1"/>
    <col min="5892" max="5892" width="5.28515625" style="29" customWidth="1"/>
    <col min="5893" max="5893" width="44.85546875" style="29" customWidth="1"/>
    <col min="5894" max="5894" width="13.7109375" style="29" customWidth="1"/>
    <col min="5895" max="5895" width="13.140625" style="29" customWidth="1"/>
    <col min="5896" max="5896" width="13.7109375" style="29" customWidth="1"/>
    <col min="5897" max="5898" width="9.5703125" style="29" customWidth="1"/>
    <col min="5899" max="5900" width="0" style="29" hidden="1" customWidth="1"/>
    <col min="5901" max="6146" width="9.140625" style="29"/>
    <col min="6147" max="6147" width="4.28515625" style="29" customWidth="1"/>
    <col min="6148" max="6148" width="5.28515625" style="29" customWidth="1"/>
    <col min="6149" max="6149" width="44.85546875" style="29" customWidth="1"/>
    <col min="6150" max="6150" width="13.7109375" style="29" customWidth="1"/>
    <col min="6151" max="6151" width="13.140625" style="29" customWidth="1"/>
    <col min="6152" max="6152" width="13.7109375" style="29" customWidth="1"/>
    <col min="6153" max="6154" width="9.5703125" style="29" customWidth="1"/>
    <col min="6155" max="6156" width="0" style="29" hidden="1" customWidth="1"/>
    <col min="6157" max="6402" width="9.140625" style="29"/>
    <col min="6403" max="6403" width="4.28515625" style="29" customWidth="1"/>
    <col min="6404" max="6404" width="5.28515625" style="29" customWidth="1"/>
    <col min="6405" max="6405" width="44.85546875" style="29" customWidth="1"/>
    <col min="6406" max="6406" width="13.7109375" style="29" customWidth="1"/>
    <col min="6407" max="6407" width="13.140625" style="29" customWidth="1"/>
    <col min="6408" max="6408" width="13.7109375" style="29" customWidth="1"/>
    <col min="6409" max="6410" width="9.5703125" style="29" customWidth="1"/>
    <col min="6411" max="6412" width="0" style="29" hidden="1" customWidth="1"/>
    <col min="6413" max="6658" width="9.140625" style="29"/>
    <col min="6659" max="6659" width="4.28515625" style="29" customWidth="1"/>
    <col min="6660" max="6660" width="5.28515625" style="29" customWidth="1"/>
    <col min="6661" max="6661" width="44.85546875" style="29" customWidth="1"/>
    <col min="6662" max="6662" width="13.7109375" style="29" customWidth="1"/>
    <col min="6663" max="6663" width="13.140625" style="29" customWidth="1"/>
    <col min="6664" max="6664" width="13.7109375" style="29" customWidth="1"/>
    <col min="6665" max="6666" width="9.5703125" style="29" customWidth="1"/>
    <col min="6667" max="6668" width="0" style="29" hidden="1" customWidth="1"/>
    <col min="6669" max="6914" width="9.140625" style="29"/>
    <col min="6915" max="6915" width="4.28515625" style="29" customWidth="1"/>
    <col min="6916" max="6916" width="5.28515625" style="29" customWidth="1"/>
    <col min="6917" max="6917" width="44.85546875" style="29" customWidth="1"/>
    <col min="6918" max="6918" width="13.7109375" style="29" customWidth="1"/>
    <col min="6919" max="6919" width="13.140625" style="29" customWidth="1"/>
    <col min="6920" max="6920" width="13.7109375" style="29" customWidth="1"/>
    <col min="6921" max="6922" width="9.5703125" style="29" customWidth="1"/>
    <col min="6923" max="6924" width="0" style="29" hidden="1" customWidth="1"/>
    <col min="6925" max="7170" width="9.140625" style="29"/>
    <col min="7171" max="7171" width="4.28515625" style="29" customWidth="1"/>
    <col min="7172" max="7172" width="5.28515625" style="29" customWidth="1"/>
    <col min="7173" max="7173" width="44.85546875" style="29" customWidth="1"/>
    <col min="7174" max="7174" width="13.7109375" style="29" customWidth="1"/>
    <col min="7175" max="7175" width="13.140625" style="29" customWidth="1"/>
    <col min="7176" max="7176" width="13.7109375" style="29" customWidth="1"/>
    <col min="7177" max="7178" width="9.5703125" style="29" customWidth="1"/>
    <col min="7179" max="7180" width="0" style="29" hidden="1" customWidth="1"/>
    <col min="7181" max="7426" width="9.140625" style="29"/>
    <col min="7427" max="7427" width="4.28515625" style="29" customWidth="1"/>
    <col min="7428" max="7428" width="5.28515625" style="29" customWidth="1"/>
    <col min="7429" max="7429" width="44.85546875" style="29" customWidth="1"/>
    <col min="7430" max="7430" width="13.7109375" style="29" customWidth="1"/>
    <col min="7431" max="7431" width="13.140625" style="29" customWidth="1"/>
    <col min="7432" max="7432" width="13.7109375" style="29" customWidth="1"/>
    <col min="7433" max="7434" width="9.5703125" style="29" customWidth="1"/>
    <col min="7435" max="7436" width="0" style="29" hidden="1" customWidth="1"/>
    <col min="7437" max="7682" width="9.140625" style="29"/>
    <col min="7683" max="7683" width="4.28515625" style="29" customWidth="1"/>
    <col min="7684" max="7684" width="5.28515625" style="29" customWidth="1"/>
    <col min="7685" max="7685" width="44.85546875" style="29" customWidth="1"/>
    <col min="7686" max="7686" width="13.7109375" style="29" customWidth="1"/>
    <col min="7687" max="7687" width="13.140625" style="29" customWidth="1"/>
    <col min="7688" max="7688" width="13.7109375" style="29" customWidth="1"/>
    <col min="7689" max="7690" width="9.5703125" style="29" customWidth="1"/>
    <col min="7691" max="7692" width="0" style="29" hidden="1" customWidth="1"/>
    <col min="7693" max="7938" width="9.140625" style="29"/>
    <col min="7939" max="7939" width="4.28515625" style="29" customWidth="1"/>
    <col min="7940" max="7940" width="5.28515625" style="29" customWidth="1"/>
    <col min="7941" max="7941" width="44.85546875" style="29" customWidth="1"/>
    <col min="7942" max="7942" width="13.7109375" style="29" customWidth="1"/>
    <col min="7943" max="7943" width="13.140625" style="29" customWidth="1"/>
    <col min="7944" max="7944" width="13.7109375" style="29" customWidth="1"/>
    <col min="7945" max="7946" width="9.5703125" style="29" customWidth="1"/>
    <col min="7947" max="7948" width="0" style="29" hidden="1" customWidth="1"/>
    <col min="7949" max="8194" width="9.140625" style="29"/>
    <col min="8195" max="8195" width="4.28515625" style="29" customWidth="1"/>
    <col min="8196" max="8196" width="5.28515625" style="29" customWidth="1"/>
    <col min="8197" max="8197" width="44.85546875" style="29" customWidth="1"/>
    <col min="8198" max="8198" width="13.7109375" style="29" customWidth="1"/>
    <col min="8199" max="8199" width="13.140625" style="29" customWidth="1"/>
    <col min="8200" max="8200" width="13.7109375" style="29" customWidth="1"/>
    <col min="8201" max="8202" width="9.5703125" style="29" customWidth="1"/>
    <col min="8203" max="8204" width="0" style="29" hidden="1" customWidth="1"/>
    <col min="8205" max="8450" width="9.140625" style="29"/>
    <col min="8451" max="8451" width="4.28515625" style="29" customWidth="1"/>
    <col min="8452" max="8452" width="5.28515625" style="29" customWidth="1"/>
    <col min="8453" max="8453" width="44.85546875" style="29" customWidth="1"/>
    <col min="8454" max="8454" width="13.7109375" style="29" customWidth="1"/>
    <col min="8455" max="8455" width="13.140625" style="29" customWidth="1"/>
    <col min="8456" max="8456" width="13.7109375" style="29" customWidth="1"/>
    <col min="8457" max="8458" width="9.5703125" style="29" customWidth="1"/>
    <col min="8459" max="8460" width="0" style="29" hidden="1" customWidth="1"/>
    <col min="8461" max="8706" width="9.140625" style="29"/>
    <col min="8707" max="8707" width="4.28515625" style="29" customWidth="1"/>
    <col min="8708" max="8708" width="5.28515625" style="29" customWidth="1"/>
    <col min="8709" max="8709" width="44.85546875" style="29" customWidth="1"/>
    <col min="8710" max="8710" width="13.7109375" style="29" customWidth="1"/>
    <col min="8711" max="8711" width="13.140625" style="29" customWidth="1"/>
    <col min="8712" max="8712" width="13.7109375" style="29" customWidth="1"/>
    <col min="8713" max="8714" width="9.5703125" style="29" customWidth="1"/>
    <col min="8715" max="8716" width="0" style="29" hidden="1" customWidth="1"/>
    <col min="8717" max="8962" width="9.140625" style="29"/>
    <col min="8963" max="8963" width="4.28515625" style="29" customWidth="1"/>
    <col min="8964" max="8964" width="5.28515625" style="29" customWidth="1"/>
    <col min="8965" max="8965" width="44.85546875" style="29" customWidth="1"/>
    <col min="8966" max="8966" width="13.7109375" style="29" customWidth="1"/>
    <col min="8967" max="8967" width="13.140625" style="29" customWidth="1"/>
    <col min="8968" max="8968" width="13.7109375" style="29" customWidth="1"/>
    <col min="8969" max="8970" width="9.5703125" style="29" customWidth="1"/>
    <col min="8971" max="8972" width="0" style="29" hidden="1" customWidth="1"/>
    <col min="8973" max="9218" width="9.140625" style="29"/>
    <col min="9219" max="9219" width="4.28515625" style="29" customWidth="1"/>
    <col min="9220" max="9220" width="5.28515625" style="29" customWidth="1"/>
    <col min="9221" max="9221" width="44.85546875" style="29" customWidth="1"/>
    <col min="9222" max="9222" width="13.7109375" style="29" customWidth="1"/>
    <col min="9223" max="9223" width="13.140625" style="29" customWidth="1"/>
    <col min="9224" max="9224" width="13.7109375" style="29" customWidth="1"/>
    <col min="9225" max="9226" width="9.5703125" style="29" customWidth="1"/>
    <col min="9227" max="9228" width="0" style="29" hidden="1" customWidth="1"/>
    <col min="9229" max="9474" width="9.140625" style="29"/>
    <col min="9475" max="9475" width="4.28515625" style="29" customWidth="1"/>
    <col min="9476" max="9476" width="5.28515625" style="29" customWidth="1"/>
    <col min="9477" max="9477" width="44.85546875" style="29" customWidth="1"/>
    <col min="9478" max="9478" width="13.7109375" style="29" customWidth="1"/>
    <col min="9479" max="9479" width="13.140625" style="29" customWidth="1"/>
    <col min="9480" max="9480" width="13.7109375" style="29" customWidth="1"/>
    <col min="9481" max="9482" width="9.5703125" style="29" customWidth="1"/>
    <col min="9483" max="9484" width="0" style="29" hidden="1" customWidth="1"/>
    <col min="9485" max="9730" width="9.140625" style="29"/>
    <col min="9731" max="9731" width="4.28515625" style="29" customWidth="1"/>
    <col min="9732" max="9732" width="5.28515625" style="29" customWidth="1"/>
    <col min="9733" max="9733" width="44.85546875" style="29" customWidth="1"/>
    <col min="9734" max="9734" width="13.7109375" style="29" customWidth="1"/>
    <col min="9735" max="9735" width="13.140625" style="29" customWidth="1"/>
    <col min="9736" max="9736" width="13.7109375" style="29" customWidth="1"/>
    <col min="9737" max="9738" width="9.5703125" style="29" customWidth="1"/>
    <col min="9739" max="9740" width="0" style="29" hidden="1" customWidth="1"/>
    <col min="9741" max="9986" width="9.140625" style="29"/>
    <col min="9987" max="9987" width="4.28515625" style="29" customWidth="1"/>
    <col min="9988" max="9988" width="5.28515625" style="29" customWidth="1"/>
    <col min="9989" max="9989" width="44.85546875" style="29" customWidth="1"/>
    <col min="9990" max="9990" width="13.7109375" style="29" customWidth="1"/>
    <col min="9991" max="9991" width="13.140625" style="29" customWidth="1"/>
    <col min="9992" max="9992" width="13.7109375" style="29" customWidth="1"/>
    <col min="9993" max="9994" width="9.5703125" style="29" customWidth="1"/>
    <col min="9995" max="9996" width="0" style="29" hidden="1" customWidth="1"/>
    <col min="9997" max="10242" width="9.140625" style="29"/>
    <col min="10243" max="10243" width="4.28515625" style="29" customWidth="1"/>
    <col min="10244" max="10244" width="5.28515625" style="29" customWidth="1"/>
    <col min="10245" max="10245" width="44.85546875" style="29" customWidth="1"/>
    <col min="10246" max="10246" width="13.7109375" style="29" customWidth="1"/>
    <col min="10247" max="10247" width="13.140625" style="29" customWidth="1"/>
    <col min="10248" max="10248" width="13.7109375" style="29" customWidth="1"/>
    <col min="10249" max="10250" width="9.5703125" style="29" customWidth="1"/>
    <col min="10251" max="10252" width="0" style="29" hidden="1" customWidth="1"/>
    <col min="10253" max="10498" width="9.140625" style="29"/>
    <col min="10499" max="10499" width="4.28515625" style="29" customWidth="1"/>
    <col min="10500" max="10500" width="5.28515625" style="29" customWidth="1"/>
    <col min="10501" max="10501" width="44.85546875" style="29" customWidth="1"/>
    <col min="10502" max="10502" width="13.7109375" style="29" customWidth="1"/>
    <col min="10503" max="10503" width="13.140625" style="29" customWidth="1"/>
    <col min="10504" max="10504" width="13.7109375" style="29" customWidth="1"/>
    <col min="10505" max="10506" width="9.5703125" style="29" customWidth="1"/>
    <col min="10507" max="10508" width="0" style="29" hidden="1" customWidth="1"/>
    <col min="10509" max="10754" width="9.140625" style="29"/>
    <col min="10755" max="10755" width="4.28515625" style="29" customWidth="1"/>
    <col min="10756" max="10756" width="5.28515625" style="29" customWidth="1"/>
    <col min="10757" max="10757" width="44.85546875" style="29" customWidth="1"/>
    <col min="10758" max="10758" width="13.7109375" style="29" customWidth="1"/>
    <col min="10759" max="10759" width="13.140625" style="29" customWidth="1"/>
    <col min="10760" max="10760" width="13.7109375" style="29" customWidth="1"/>
    <col min="10761" max="10762" width="9.5703125" style="29" customWidth="1"/>
    <col min="10763" max="10764" width="0" style="29" hidden="1" customWidth="1"/>
    <col min="10765" max="11010" width="9.140625" style="29"/>
    <col min="11011" max="11011" width="4.28515625" style="29" customWidth="1"/>
    <col min="11012" max="11012" width="5.28515625" style="29" customWidth="1"/>
    <col min="11013" max="11013" width="44.85546875" style="29" customWidth="1"/>
    <col min="11014" max="11014" width="13.7109375" style="29" customWidth="1"/>
    <col min="11015" max="11015" width="13.140625" style="29" customWidth="1"/>
    <col min="11016" max="11016" width="13.7109375" style="29" customWidth="1"/>
    <col min="11017" max="11018" width="9.5703125" style="29" customWidth="1"/>
    <col min="11019" max="11020" width="0" style="29" hidden="1" customWidth="1"/>
    <col min="11021" max="11266" width="9.140625" style="29"/>
    <col min="11267" max="11267" width="4.28515625" style="29" customWidth="1"/>
    <col min="11268" max="11268" width="5.28515625" style="29" customWidth="1"/>
    <col min="11269" max="11269" width="44.85546875" style="29" customWidth="1"/>
    <col min="11270" max="11270" width="13.7109375" style="29" customWidth="1"/>
    <col min="11271" max="11271" width="13.140625" style="29" customWidth="1"/>
    <col min="11272" max="11272" width="13.7109375" style="29" customWidth="1"/>
    <col min="11273" max="11274" width="9.5703125" style="29" customWidth="1"/>
    <col min="11275" max="11276" width="0" style="29" hidden="1" customWidth="1"/>
    <col min="11277" max="11522" width="9.140625" style="29"/>
    <col min="11523" max="11523" width="4.28515625" style="29" customWidth="1"/>
    <col min="11524" max="11524" width="5.28515625" style="29" customWidth="1"/>
    <col min="11525" max="11525" width="44.85546875" style="29" customWidth="1"/>
    <col min="11526" max="11526" width="13.7109375" style="29" customWidth="1"/>
    <col min="11527" max="11527" width="13.140625" style="29" customWidth="1"/>
    <col min="11528" max="11528" width="13.7109375" style="29" customWidth="1"/>
    <col min="11529" max="11530" width="9.5703125" style="29" customWidth="1"/>
    <col min="11531" max="11532" width="0" style="29" hidden="1" customWidth="1"/>
    <col min="11533" max="11778" width="9.140625" style="29"/>
    <col min="11779" max="11779" width="4.28515625" style="29" customWidth="1"/>
    <col min="11780" max="11780" width="5.28515625" style="29" customWidth="1"/>
    <col min="11781" max="11781" width="44.85546875" style="29" customWidth="1"/>
    <col min="11782" max="11782" width="13.7109375" style="29" customWidth="1"/>
    <col min="11783" max="11783" width="13.140625" style="29" customWidth="1"/>
    <col min="11784" max="11784" width="13.7109375" style="29" customWidth="1"/>
    <col min="11785" max="11786" width="9.5703125" style="29" customWidth="1"/>
    <col min="11787" max="11788" width="0" style="29" hidden="1" customWidth="1"/>
    <col min="11789" max="12034" width="9.140625" style="29"/>
    <col min="12035" max="12035" width="4.28515625" style="29" customWidth="1"/>
    <col min="12036" max="12036" width="5.28515625" style="29" customWidth="1"/>
    <col min="12037" max="12037" width="44.85546875" style="29" customWidth="1"/>
    <col min="12038" max="12038" width="13.7109375" style="29" customWidth="1"/>
    <col min="12039" max="12039" width="13.140625" style="29" customWidth="1"/>
    <col min="12040" max="12040" width="13.7109375" style="29" customWidth="1"/>
    <col min="12041" max="12042" width="9.5703125" style="29" customWidth="1"/>
    <col min="12043" max="12044" width="0" style="29" hidden="1" customWidth="1"/>
    <col min="12045" max="12290" width="9.140625" style="29"/>
    <col min="12291" max="12291" width="4.28515625" style="29" customWidth="1"/>
    <col min="12292" max="12292" width="5.28515625" style="29" customWidth="1"/>
    <col min="12293" max="12293" width="44.85546875" style="29" customWidth="1"/>
    <col min="12294" max="12294" width="13.7109375" style="29" customWidth="1"/>
    <col min="12295" max="12295" width="13.140625" style="29" customWidth="1"/>
    <col min="12296" max="12296" width="13.7109375" style="29" customWidth="1"/>
    <col min="12297" max="12298" width="9.5703125" style="29" customWidth="1"/>
    <col min="12299" max="12300" width="0" style="29" hidden="1" customWidth="1"/>
    <col min="12301" max="12546" width="9.140625" style="29"/>
    <col min="12547" max="12547" width="4.28515625" style="29" customWidth="1"/>
    <col min="12548" max="12548" width="5.28515625" style="29" customWidth="1"/>
    <col min="12549" max="12549" width="44.85546875" style="29" customWidth="1"/>
    <col min="12550" max="12550" width="13.7109375" style="29" customWidth="1"/>
    <col min="12551" max="12551" width="13.140625" style="29" customWidth="1"/>
    <col min="12552" max="12552" width="13.7109375" style="29" customWidth="1"/>
    <col min="12553" max="12554" width="9.5703125" style="29" customWidth="1"/>
    <col min="12555" max="12556" width="0" style="29" hidden="1" customWidth="1"/>
    <col min="12557" max="12802" width="9.140625" style="29"/>
    <col min="12803" max="12803" width="4.28515625" style="29" customWidth="1"/>
    <col min="12804" max="12804" width="5.28515625" style="29" customWidth="1"/>
    <col min="12805" max="12805" width="44.85546875" style="29" customWidth="1"/>
    <col min="12806" max="12806" width="13.7109375" style="29" customWidth="1"/>
    <col min="12807" max="12807" width="13.140625" style="29" customWidth="1"/>
    <col min="12808" max="12808" width="13.7109375" style="29" customWidth="1"/>
    <col min="12809" max="12810" width="9.5703125" style="29" customWidth="1"/>
    <col min="12811" max="12812" width="0" style="29" hidden="1" customWidth="1"/>
    <col min="12813" max="13058" width="9.140625" style="29"/>
    <col min="13059" max="13059" width="4.28515625" style="29" customWidth="1"/>
    <col min="13060" max="13060" width="5.28515625" style="29" customWidth="1"/>
    <col min="13061" max="13061" width="44.85546875" style="29" customWidth="1"/>
    <col min="13062" max="13062" width="13.7109375" style="29" customWidth="1"/>
    <col min="13063" max="13063" width="13.140625" style="29" customWidth="1"/>
    <col min="13064" max="13064" width="13.7109375" style="29" customWidth="1"/>
    <col min="13065" max="13066" width="9.5703125" style="29" customWidth="1"/>
    <col min="13067" max="13068" width="0" style="29" hidden="1" customWidth="1"/>
    <col min="13069" max="13314" width="9.140625" style="29"/>
    <col min="13315" max="13315" width="4.28515625" style="29" customWidth="1"/>
    <col min="13316" max="13316" width="5.28515625" style="29" customWidth="1"/>
    <col min="13317" max="13317" width="44.85546875" style="29" customWidth="1"/>
    <col min="13318" max="13318" width="13.7109375" style="29" customWidth="1"/>
    <col min="13319" max="13319" width="13.140625" style="29" customWidth="1"/>
    <col min="13320" max="13320" width="13.7109375" style="29" customWidth="1"/>
    <col min="13321" max="13322" width="9.5703125" style="29" customWidth="1"/>
    <col min="13323" max="13324" width="0" style="29" hidden="1" customWidth="1"/>
    <col min="13325" max="13570" width="9.140625" style="29"/>
    <col min="13571" max="13571" width="4.28515625" style="29" customWidth="1"/>
    <col min="13572" max="13572" width="5.28515625" style="29" customWidth="1"/>
    <col min="13573" max="13573" width="44.85546875" style="29" customWidth="1"/>
    <col min="13574" max="13574" width="13.7109375" style="29" customWidth="1"/>
    <col min="13575" max="13575" width="13.140625" style="29" customWidth="1"/>
    <col min="13576" max="13576" width="13.7109375" style="29" customWidth="1"/>
    <col min="13577" max="13578" width="9.5703125" style="29" customWidth="1"/>
    <col min="13579" max="13580" width="0" style="29" hidden="1" customWidth="1"/>
    <col min="13581" max="13826" width="9.140625" style="29"/>
    <col min="13827" max="13827" width="4.28515625" style="29" customWidth="1"/>
    <col min="13828" max="13828" width="5.28515625" style="29" customWidth="1"/>
    <col min="13829" max="13829" width="44.85546875" style="29" customWidth="1"/>
    <col min="13830" max="13830" width="13.7109375" style="29" customWidth="1"/>
    <col min="13831" max="13831" width="13.140625" style="29" customWidth="1"/>
    <col min="13832" max="13832" width="13.7109375" style="29" customWidth="1"/>
    <col min="13833" max="13834" width="9.5703125" style="29" customWidth="1"/>
    <col min="13835" max="13836" width="0" style="29" hidden="1" customWidth="1"/>
    <col min="13837" max="14082" width="9.140625" style="29"/>
    <col min="14083" max="14083" width="4.28515625" style="29" customWidth="1"/>
    <col min="14084" max="14084" width="5.28515625" style="29" customWidth="1"/>
    <col min="14085" max="14085" width="44.85546875" style="29" customWidth="1"/>
    <col min="14086" max="14086" width="13.7109375" style="29" customWidth="1"/>
    <col min="14087" max="14087" width="13.140625" style="29" customWidth="1"/>
    <col min="14088" max="14088" width="13.7109375" style="29" customWidth="1"/>
    <col min="14089" max="14090" width="9.5703125" style="29" customWidth="1"/>
    <col min="14091" max="14092" width="0" style="29" hidden="1" customWidth="1"/>
    <col min="14093" max="14338" width="9.140625" style="29"/>
    <col min="14339" max="14339" width="4.28515625" style="29" customWidth="1"/>
    <col min="14340" max="14340" width="5.28515625" style="29" customWidth="1"/>
    <col min="14341" max="14341" width="44.85546875" style="29" customWidth="1"/>
    <col min="14342" max="14342" width="13.7109375" style="29" customWidth="1"/>
    <col min="14343" max="14343" width="13.140625" style="29" customWidth="1"/>
    <col min="14344" max="14344" width="13.7109375" style="29" customWidth="1"/>
    <col min="14345" max="14346" width="9.5703125" style="29" customWidth="1"/>
    <col min="14347" max="14348" width="0" style="29" hidden="1" customWidth="1"/>
    <col min="14349" max="14594" width="9.140625" style="29"/>
    <col min="14595" max="14595" width="4.28515625" style="29" customWidth="1"/>
    <col min="14596" max="14596" width="5.28515625" style="29" customWidth="1"/>
    <col min="14597" max="14597" width="44.85546875" style="29" customWidth="1"/>
    <col min="14598" max="14598" width="13.7109375" style="29" customWidth="1"/>
    <col min="14599" max="14599" width="13.140625" style="29" customWidth="1"/>
    <col min="14600" max="14600" width="13.7109375" style="29" customWidth="1"/>
    <col min="14601" max="14602" width="9.5703125" style="29" customWidth="1"/>
    <col min="14603" max="14604" width="0" style="29" hidden="1" customWidth="1"/>
    <col min="14605" max="14850" width="9.140625" style="29"/>
    <col min="14851" max="14851" width="4.28515625" style="29" customWidth="1"/>
    <col min="14852" max="14852" width="5.28515625" style="29" customWidth="1"/>
    <col min="14853" max="14853" width="44.85546875" style="29" customWidth="1"/>
    <col min="14854" max="14854" width="13.7109375" style="29" customWidth="1"/>
    <col min="14855" max="14855" width="13.140625" style="29" customWidth="1"/>
    <col min="14856" max="14856" width="13.7109375" style="29" customWidth="1"/>
    <col min="14857" max="14858" width="9.5703125" style="29" customWidth="1"/>
    <col min="14859" max="14860" width="0" style="29" hidden="1" customWidth="1"/>
    <col min="14861" max="15106" width="9.140625" style="29"/>
    <col min="15107" max="15107" width="4.28515625" style="29" customWidth="1"/>
    <col min="15108" max="15108" width="5.28515625" style="29" customWidth="1"/>
    <col min="15109" max="15109" width="44.85546875" style="29" customWidth="1"/>
    <col min="15110" max="15110" width="13.7109375" style="29" customWidth="1"/>
    <col min="15111" max="15111" width="13.140625" style="29" customWidth="1"/>
    <col min="15112" max="15112" width="13.7109375" style="29" customWidth="1"/>
    <col min="15113" max="15114" width="9.5703125" style="29" customWidth="1"/>
    <col min="15115" max="15116" width="0" style="29" hidden="1" customWidth="1"/>
    <col min="15117" max="15362" width="9.140625" style="29"/>
    <col min="15363" max="15363" width="4.28515625" style="29" customWidth="1"/>
    <col min="15364" max="15364" width="5.28515625" style="29" customWidth="1"/>
    <col min="15365" max="15365" width="44.85546875" style="29" customWidth="1"/>
    <col min="15366" max="15366" width="13.7109375" style="29" customWidth="1"/>
    <col min="15367" max="15367" width="13.140625" style="29" customWidth="1"/>
    <col min="15368" max="15368" width="13.7109375" style="29" customWidth="1"/>
    <col min="15369" max="15370" width="9.5703125" style="29" customWidth="1"/>
    <col min="15371" max="15372" width="0" style="29" hidden="1" customWidth="1"/>
    <col min="15373" max="15618" width="9.140625" style="29"/>
    <col min="15619" max="15619" width="4.28515625" style="29" customWidth="1"/>
    <col min="15620" max="15620" width="5.28515625" style="29" customWidth="1"/>
    <col min="15621" max="15621" width="44.85546875" style="29" customWidth="1"/>
    <col min="15622" max="15622" width="13.7109375" style="29" customWidth="1"/>
    <col min="15623" max="15623" width="13.140625" style="29" customWidth="1"/>
    <col min="15624" max="15624" width="13.7109375" style="29" customWidth="1"/>
    <col min="15625" max="15626" width="9.5703125" style="29" customWidth="1"/>
    <col min="15627" max="15628" width="0" style="29" hidden="1" customWidth="1"/>
    <col min="15629" max="15874" width="9.140625" style="29"/>
    <col min="15875" max="15875" width="4.28515625" style="29" customWidth="1"/>
    <col min="15876" max="15876" width="5.28515625" style="29" customWidth="1"/>
    <col min="15877" max="15877" width="44.85546875" style="29" customWidth="1"/>
    <col min="15878" max="15878" width="13.7109375" style="29" customWidth="1"/>
    <col min="15879" max="15879" width="13.140625" style="29" customWidth="1"/>
    <col min="15880" max="15880" width="13.7109375" style="29" customWidth="1"/>
    <col min="15881" max="15882" width="9.5703125" style="29" customWidth="1"/>
    <col min="15883" max="15884" width="0" style="29" hidden="1" customWidth="1"/>
    <col min="15885" max="16130" width="9.140625" style="29"/>
    <col min="16131" max="16131" width="4.28515625" style="29" customWidth="1"/>
    <col min="16132" max="16132" width="5.28515625" style="29" customWidth="1"/>
    <col min="16133" max="16133" width="44.85546875" style="29" customWidth="1"/>
    <col min="16134" max="16134" width="13.7109375" style="29" customWidth="1"/>
    <col min="16135" max="16135" width="13.140625" style="29" customWidth="1"/>
    <col min="16136" max="16136" width="13.7109375" style="29" customWidth="1"/>
    <col min="16137" max="16138" width="9.5703125" style="29" customWidth="1"/>
    <col min="16139" max="16140" width="0" style="29" hidden="1" customWidth="1"/>
    <col min="16141" max="16384" width="9.140625" style="29"/>
  </cols>
  <sheetData>
    <row r="1" spans="1:12" ht="30" customHeight="1">
      <c r="A1" s="177" t="s">
        <v>30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2" ht="27.75" customHeight="1">
      <c r="A2" s="178" t="s">
        <v>121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2" ht="52.5" customHeight="1">
      <c r="A3" s="75"/>
      <c r="B3" s="76"/>
      <c r="C3" s="43" t="s">
        <v>122</v>
      </c>
      <c r="D3" s="126" t="s">
        <v>44</v>
      </c>
      <c r="E3" s="121" t="s">
        <v>141</v>
      </c>
      <c r="F3" s="121" t="s">
        <v>142</v>
      </c>
      <c r="G3" s="28" t="s">
        <v>143</v>
      </c>
      <c r="H3" s="108" t="s">
        <v>143</v>
      </c>
      <c r="I3" s="16" t="s">
        <v>31</v>
      </c>
      <c r="J3" s="16" t="s">
        <v>31</v>
      </c>
    </row>
    <row r="4" spans="1:12" ht="12.75" customHeight="1">
      <c r="A4" s="75"/>
      <c r="B4" s="77"/>
      <c r="C4" s="64">
        <v>1</v>
      </c>
      <c r="D4" s="127">
        <v>2</v>
      </c>
      <c r="E4" s="122">
        <v>3</v>
      </c>
      <c r="F4" s="122">
        <v>4</v>
      </c>
      <c r="G4" s="65">
        <v>5</v>
      </c>
      <c r="H4" s="109">
        <v>5</v>
      </c>
      <c r="I4" s="66" t="s">
        <v>112</v>
      </c>
      <c r="J4" s="66" t="s">
        <v>113</v>
      </c>
    </row>
    <row r="5" spans="1:12" s="70" customFormat="1" ht="25.5" customHeight="1">
      <c r="A5" s="67"/>
      <c r="B5" s="67"/>
      <c r="C5" s="71" t="s">
        <v>123</v>
      </c>
      <c r="D5" s="69">
        <f>+D6+D8+D13</f>
        <v>270087.39</v>
      </c>
      <c r="E5" s="69">
        <f>+E6+E8+E13</f>
        <v>878979</v>
      </c>
      <c r="F5" s="69">
        <f>+F6+F8+F13</f>
        <v>878979</v>
      </c>
      <c r="G5" s="69">
        <f>+G6+G8+G13</f>
        <v>412104.11</v>
      </c>
      <c r="H5" s="110" t="e">
        <f>+H6+H8+#REF!+#REF!+#REF!+#REF!+H13</f>
        <v>#REF!</v>
      </c>
      <c r="I5" s="119">
        <f t="shared" ref="I5:I18" si="0">IFERROR(G5/D5,)</f>
        <v>1.5258176622018524</v>
      </c>
      <c r="J5" s="119">
        <f>IFERROR(G5/F5,)</f>
        <v>0.46884409070068794</v>
      </c>
    </row>
    <row r="6" spans="1:12" s="87" customFormat="1" ht="25.5" customHeight="1">
      <c r="A6" s="78"/>
      <c r="B6" s="79">
        <v>11</v>
      </c>
      <c r="C6" s="79" t="s">
        <v>6</v>
      </c>
      <c r="D6" s="128">
        <f>+D7</f>
        <v>234926.28</v>
      </c>
      <c r="E6" s="125">
        <f>+E7</f>
        <v>832234</v>
      </c>
      <c r="F6" s="125">
        <f t="shared" ref="F6:H6" si="1">+F7</f>
        <v>832234</v>
      </c>
      <c r="G6" s="80">
        <f t="shared" si="1"/>
        <v>331700</v>
      </c>
      <c r="H6" s="111">
        <f t="shared" si="1"/>
        <v>112616.05</v>
      </c>
      <c r="I6" s="118">
        <f t="shared" si="0"/>
        <v>1.4119322878649421</v>
      </c>
      <c r="J6" s="118">
        <f>IFERROR(G6/F6,)</f>
        <v>0.39856578798751313</v>
      </c>
      <c r="L6" s="102"/>
    </row>
    <row r="7" spans="1:12" ht="12.75" customHeight="1">
      <c r="A7" s="82"/>
      <c r="B7" s="53">
        <v>671</v>
      </c>
      <c r="C7" s="53" t="s">
        <v>147</v>
      </c>
      <c r="D7" s="129">
        <v>234926.28</v>
      </c>
      <c r="E7" s="124">
        <v>832234</v>
      </c>
      <c r="F7" s="124">
        <v>832234</v>
      </c>
      <c r="G7" s="54">
        <v>331700</v>
      </c>
      <c r="H7" s="112">
        <f>1352.42+72760.1+38503.53</f>
        <v>112616.05</v>
      </c>
      <c r="I7" s="118">
        <f t="shared" si="0"/>
        <v>1.4119322878649421</v>
      </c>
      <c r="J7" s="118">
        <f t="shared" ref="J7:J16" si="2">IFERROR(G7/F7,)</f>
        <v>0.39856578798751313</v>
      </c>
      <c r="L7" s="35"/>
    </row>
    <row r="8" spans="1:12" s="87" customFormat="1" ht="25.5" customHeight="1">
      <c r="A8" s="78"/>
      <c r="B8" s="79">
        <v>25</v>
      </c>
      <c r="C8" s="79" t="s">
        <v>125</v>
      </c>
      <c r="D8" s="128">
        <f>SUM(D9:D12)</f>
        <v>26003.239999999998</v>
      </c>
      <c r="E8" s="125">
        <f>SUM(E9:E11)</f>
        <v>28164</v>
      </c>
      <c r="F8" s="125">
        <f t="shared" ref="F8:H8" si="3">SUM(F9:F11)</f>
        <v>28164</v>
      </c>
      <c r="G8" s="80">
        <f t="shared" ref="G8" si="4">SUM(G9:G11)</f>
        <v>44728.29</v>
      </c>
      <c r="H8" s="111">
        <f t="shared" si="3"/>
        <v>0.15</v>
      </c>
      <c r="I8" s="118">
        <f t="shared" si="0"/>
        <v>1.7201044946706643</v>
      </c>
      <c r="J8" s="118">
        <f t="shared" si="2"/>
        <v>1.5881369833830423</v>
      </c>
      <c r="L8" s="102"/>
    </row>
    <row r="9" spans="1:12" ht="12.75" customHeight="1">
      <c r="A9" s="82"/>
      <c r="B9" s="53">
        <v>641</v>
      </c>
      <c r="C9" s="53" t="s">
        <v>124</v>
      </c>
      <c r="D9" s="130">
        <v>0.16</v>
      </c>
      <c r="E9" s="84">
        <v>0</v>
      </c>
      <c r="F9" s="84">
        <v>0</v>
      </c>
      <c r="G9" s="84">
        <v>33.54</v>
      </c>
      <c r="H9" s="113">
        <v>0.15</v>
      </c>
      <c r="I9" s="118">
        <f t="shared" si="0"/>
        <v>209.625</v>
      </c>
      <c r="J9" s="118">
        <f t="shared" si="2"/>
        <v>0</v>
      </c>
    </row>
    <row r="10" spans="1:12" ht="12.75" customHeight="1">
      <c r="A10" s="82"/>
      <c r="B10" s="53">
        <v>652</v>
      </c>
      <c r="C10" s="53" t="s">
        <v>55</v>
      </c>
      <c r="D10" s="130"/>
      <c r="E10" s="84"/>
      <c r="F10" s="84"/>
      <c r="G10" s="84"/>
      <c r="H10" s="113"/>
      <c r="I10" s="118">
        <f t="shared" si="0"/>
        <v>0</v>
      </c>
      <c r="J10" s="118">
        <f t="shared" si="2"/>
        <v>0</v>
      </c>
    </row>
    <row r="11" spans="1:12" ht="12.75" customHeight="1">
      <c r="A11" s="82"/>
      <c r="B11" s="53">
        <v>661</v>
      </c>
      <c r="C11" s="53" t="s">
        <v>94</v>
      </c>
      <c r="D11" s="130">
        <v>25296.87</v>
      </c>
      <c r="E11" s="84">
        <v>28164</v>
      </c>
      <c r="F11" s="84">
        <v>28164</v>
      </c>
      <c r="G11" s="84">
        <v>44694.75</v>
      </c>
      <c r="H11" s="113"/>
      <c r="I11" s="118">
        <f t="shared" si="0"/>
        <v>1.7668094906603071</v>
      </c>
      <c r="J11" s="118">
        <f t="shared" si="2"/>
        <v>1.5869461014060502</v>
      </c>
    </row>
    <row r="12" spans="1:12" ht="12.75" customHeight="1">
      <c r="A12" s="82"/>
      <c r="B12" s="53">
        <v>683</v>
      </c>
      <c r="C12" s="53" t="s">
        <v>133</v>
      </c>
      <c r="D12" s="130">
        <v>706.21</v>
      </c>
      <c r="E12" s="84"/>
      <c r="F12" s="84"/>
      <c r="G12" s="84"/>
      <c r="H12" s="113"/>
      <c r="I12" s="118">
        <f t="shared" si="0"/>
        <v>0</v>
      </c>
      <c r="J12" s="118"/>
    </row>
    <row r="13" spans="1:12" ht="25.5" customHeight="1">
      <c r="A13" s="50"/>
      <c r="B13" s="81">
        <v>55</v>
      </c>
      <c r="C13" s="50" t="s">
        <v>126</v>
      </c>
      <c r="D13" s="131">
        <f>SUM(D14:D16)</f>
        <v>9157.869999999999</v>
      </c>
      <c r="E13" s="83">
        <f>SUM(E14:E16)</f>
        <v>18581</v>
      </c>
      <c r="F13" s="83">
        <f>SUM(F14:F16)</f>
        <v>18581</v>
      </c>
      <c r="G13" s="83">
        <f>SUM(G14:G16)</f>
        <v>35675.82</v>
      </c>
      <c r="H13" s="114">
        <f>SUM(H14:H16)</f>
        <v>81230.820000000007</v>
      </c>
      <c r="I13" s="118">
        <f t="shared" si="0"/>
        <v>3.8956460399634416</v>
      </c>
      <c r="J13" s="118">
        <f t="shared" si="2"/>
        <v>1.9200161455249987</v>
      </c>
    </row>
    <row r="14" spans="1:12" ht="12.75" customHeight="1">
      <c r="A14" s="82"/>
      <c r="B14" s="53">
        <v>636</v>
      </c>
      <c r="C14" s="53" t="s">
        <v>128</v>
      </c>
      <c r="D14" s="129">
        <v>5308.91</v>
      </c>
      <c r="E14" s="124">
        <v>18581</v>
      </c>
      <c r="F14" s="124">
        <v>18581</v>
      </c>
      <c r="G14" s="54">
        <v>10617.82</v>
      </c>
      <c r="H14" s="112">
        <v>12950</v>
      </c>
      <c r="I14" s="118">
        <f t="shared" si="0"/>
        <v>2</v>
      </c>
      <c r="J14" s="118">
        <f t="shared" si="2"/>
        <v>0.57143426080404713</v>
      </c>
    </row>
    <row r="15" spans="1:12" ht="12.75" customHeight="1">
      <c r="A15" s="82"/>
      <c r="B15" s="53">
        <v>663</v>
      </c>
      <c r="C15" s="53" t="s">
        <v>167</v>
      </c>
      <c r="D15" s="129">
        <v>3848.96</v>
      </c>
      <c r="E15" s="124">
        <v>0</v>
      </c>
      <c r="F15" s="124">
        <v>0</v>
      </c>
      <c r="G15" s="54">
        <v>25058</v>
      </c>
      <c r="H15" s="112">
        <v>68280.820000000007</v>
      </c>
      <c r="I15" s="118">
        <f t="shared" si="0"/>
        <v>6.5103300631858998</v>
      </c>
      <c r="J15" s="118">
        <f t="shared" si="2"/>
        <v>0</v>
      </c>
    </row>
    <row r="16" spans="1:12" ht="12.75" customHeight="1">
      <c r="A16" s="82"/>
      <c r="B16" s="53">
        <v>683</v>
      </c>
      <c r="C16" s="53" t="s">
        <v>133</v>
      </c>
      <c r="D16" s="129"/>
      <c r="E16" s="124"/>
      <c r="F16" s="124"/>
      <c r="G16" s="54"/>
      <c r="H16" s="112"/>
      <c r="I16" s="118">
        <f t="shared" si="0"/>
        <v>0</v>
      </c>
      <c r="J16" s="118">
        <f t="shared" si="2"/>
        <v>0</v>
      </c>
    </row>
    <row r="17" spans="1:12" s="70" customFormat="1" ht="25.5" customHeight="1">
      <c r="A17" s="67"/>
      <c r="B17" s="67"/>
      <c r="C17" s="71" t="s">
        <v>127</v>
      </c>
      <c r="D17" s="69">
        <f>+D18+D39+D30</f>
        <v>239034.87999999998</v>
      </c>
      <c r="E17" s="69">
        <f>+E18+E39+E30</f>
        <v>878979</v>
      </c>
      <c r="F17" s="69">
        <f>+F18+F39+F30</f>
        <v>878979</v>
      </c>
      <c r="G17" s="69">
        <f>+G18+G39+G30</f>
        <v>341994.97000000003</v>
      </c>
      <c r="H17" s="110" t="e">
        <f>+H18+#REF!+#REF!+#REF!+#REF!+H39+H30</f>
        <v>#REF!</v>
      </c>
      <c r="I17" s="119">
        <f>IFERROR(G17/D17,)</f>
        <v>1.4307324939356134</v>
      </c>
      <c r="J17" s="119">
        <f>IFERROR(G17/F17,)</f>
        <v>0.38908207135779127</v>
      </c>
      <c r="L17" s="136"/>
    </row>
    <row r="18" spans="1:12" s="86" customFormat="1" ht="24.95" customHeight="1">
      <c r="A18" s="50"/>
      <c r="B18" s="81">
        <v>11</v>
      </c>
      <c r="C18" s="50" t="s">
        <v>6</v>
      </c>
      <c r="D18" s="132">
        <f>SUM(D19:D29)</f>
        <v>233542.53999999998</v>
      </c>
      <c r="E18" s="85">
        <f>SUM(E19:E29)</f>
        <v>832234</v>
      </c>
      <c r="F18" s="85">
        <f>SUM(F19:F29)</f>
        <v>832234</v>
      </c>
      <c r="G18" s="85">
        <f>SUM(G19:G29)</f>
        <v>307158.97000000003</v>
      </c>
      <c r="H18" s="115">
        <f>SUM(H19:H29)</f>
        <v>112616.05</v>
      </c>
      <c r="I18" s="73">
        <f t="shared" si="0"/>
        <v>1.3152163627234681</v>
      </c>
      <c r="J18" s="73">
        <f>IFERROR(G18/F18,)</f>
        <v>0.36907765123751257</v>
      </c>
    </row>
    <row r="19" spans="1:12">
      <c r="A19" s="82"/>
      <c r="B19" s="53">
        <v>311</v>
      </c>
      <c r="C19" s="53" t="s">
        <v>19</v>
      </c>
      <c r="D19" s="130">
        <v>151396.35</v>
      </c>
      <c r="E19" s="84">
        <v>492816</v>
      </c>
      <c r="F19" s="84">
        <v>492816</v>
      </c>
      <c r="G19" s="84">
        <v>186698.1</v>
      </c>
      <c r="H19" s="113">
        <f>59890.21+30166.45</f>
        <v>90056.66</v>
      </c>
      <c r="I19" s="73">
        <f t="shared" ref="I19:I47" si="5">IFERROR(G19/D19,)</f>
        <v>1.2331743796993784</v>
      </c>
      <c r="J19" s="73">
        <f t="shared" ref="J19:J47" si="6">IFERROR(G19/F19,)</f>
        <v>0.37883936398168894</v>
      </c>
    </row>
    <row r="20" spans="1:12">
      <c r="A20" s="82"/>
      <c r="B20" s="53">
        <v>312</v>
      </c>
      <c r="C20" s="53" t="s">
        <v>20</v>
      </c>
      <c r="D20" s="130">
        <v>8116.87</v>
      </c>
      <c r="E20" s="84">
        <v>54310</v>
      </c>
      <c r="F20" s="84">
        <v>54310</v>
      </c>
      <c r="G20" s="84">
        <v>9457.17</v>
      </c>
      <c r="H20" s="113">
        <f>1500+1500</f>
        <v>3000</v>
      </c>
      <c r="I20" s="73">
        <f t="shared" si="5"/>
        <v>1.1651252268423666</v>
      </c>
      <c r="J20" s="73">
        <f t="shared" si="6"/>
        <v>0.17413312465475972</v>
      </c>
    </row>
    <row r="21" spans="1:12">
      <c r="A21" s="82"/>
      <c r="B21" s="53">
        <v>313</v>
      </c>
      <c r="C21" s="53" t="s">
        <v>21</v>
      </c>
      <c r="D21" s="130">
        <v>24980.38</v>
      </c>
      <c r="E21" s="84">
        <v>81326</v>
      </c>
      <c r="F21" s="84">
        <v>81326</v>
      </c>
      <c r="G21" s="84">
        <v>30805.26</v>
      </c>
      <c r="H21" s="113">
        <f>9881.89+4977.48</f>
        <v>14859.369999999999</v>
      </c>
      <c r="I21" s="73">
        <f t="shared" si="5"/>
        <v>1.2331781982499865</v>
      </c>
      <c r="J21" s="73">
        <f t="shared" si="6"/>
        <v>0.37878734967906941</v>
      </c>
      <c r="K21" s="35"/>
    </row>
    <row r="22" spans="1:12">
      <c r="A22" s="82"/>
      <c r="B22" s="53">
        <v>321</v>
      </c>
      <c r="C22" s="53" t="s">
        <v>22</v>
      </c>
      <c r="D22" s="130">
        <v>5824.33</v>
      </c>
      <c r="E22" s="84">
        <v>20706</v>
      </c>
      <c r="F22" s="84">
        <v>20706</v>
      </c>
      <c r="G22" s="84">
        <v>7721.72</v>
      </c>
      <c r="H22" s="113">
        <f>1488+1859.6</f>
        <v>3347.6</v>
      </c>
      <c r="I22" s="73">
        <f t="shared" si="5"/>
        <v>1.3257696593427915</v>
      </c>
      <c r="J22" s="73">
        <f t="shared" si="6"/>
        <v>0.37292185839853181</v>
      </c>
    </row>
    <row r="23" spans="1:12" ht="12.75" customHeight="1">
      <c r="A23" s="82"/>
      <c r="B23" s="53">
        <v>322</v>
      </c>
      <c r="C23" s="53" t="s">
        <v>23</v>
      </c>
      <c r="D23" s="130">
        <v>16242.93</v>
      </c>
      <c r="E23" s="84">
        <v>54879</v>
      </c>
      <c r="F23" s="84">
        <v>54879</v>
      </c>
      <c r="G23" s="84">
        <v>22667.54</v>
      </c>
      <c r="H23" s="113">
        <v>1352.42</v>
      </c>
      <c r="I23" s="73">
        <f t="shared" si="5"/>
        <v>1.3955327025358111</v>
      </c>
      <c r="J23" s="73">
        <f t="shared" si="6"/>
        <v>0.41304579165072253</v>
      </c>
    </row>
    <row r="24" spans="1:12" ht="12.75" customHeight="1">
      <c r="A24" s="53"/>
      <c r="B24" s="82">
        <v>323</v>
      </c>
      <c r="C24" s="53" t="s">
        <v>24</v>
      </c>
      <c r="D24" s="130">
        <v>21331.24</v>
      </c>
      <c r="E24" s="84">
        <v>96503</v>
      </c>
      <c r="F24" s="84">
        <v>96503</v>
      </c>
      <c r="G24" s="84">
        <v>39546.61</v>
      </c>
      <c r="H24" s="113"/>
      <c r="I24" s="73">
        <f t="shared" si="5"/>
        <v>1.8539292605586921</v>
      </c>
      <c r="J24" s="73">
        <f t="shared" si="6"/>
        <v>0.40979669025833393</v>
      </c>
    </row>
    <row r="25" spans="1:12" ht="12.75" customHeight="1">
      <c r="A25" s="53"/>
      <c r="B25" s="82">
        <v>324</v>
      </c>
      <c r="C25" s="53" t="s">
        <v>28</v>
      </c>
      <c r="D25" s="130"/>
      <c r="E25" s="84">
        <v>1526</v>
      </c>
      <c r="F25" s="84">
        <v>1526</v>
      </c>
      <c r="G25" s="84">
        <v>1798.02</v>
      </c>
      <c r="H25" s="113"/>
      <c r="I25" s="73">
        <f t="shared" ref="I25:I28" si="7">IFERROR(G25/D25,)</f>
        <v>0</v>
      </c>
      <c r="J25" s="73">
        <f t="shared" ref="J25:J28" si="8">IFERROR(G25/F25,)</f>
        <v>1.1782568807339449</v>
      </c>
    </row>
    <row r="26" spans="1:12" ht="12.75" customHeight="1">
      <c r="A26" s="53"/>
      <c r="B26" s="53">
        <v>329</v>
      </c>
      <c r="C26" s="53" t="s">
        <v>4</v>
      </c>
      <c r="D26" s="130">
        <v>4621.8999999999996</v>
      </c>
      <c r="E26" s="84">
        <v>24009</v>
      </c>
      <c r="F26" s="84">
        <v>24009</v>
      </c>
      <c r="G26" s="84">
        <v>7973.16</v>
      </c>
      <c r="H26" s="113"/>
      <c r="I26" s="73">
        <f t="shared" si="7"/>
        <v>1.7250827581730459</v>
      </c>
      <c r="J26" s="73">
        <f t="shared" si="8"/>
        <v>0.3320904660752218</v>
      </c>
    </row>
    <row r="27" spans="1:12" ht="12.75" customHeight="1">
      <c r="A27" s="53"/>
      <c r="B27" s="53">
        <v>343</v>
      </c>
      <c r="C27" s="53" t="s">
        <v>25</v>
      </c>
      <c r="D27" s="130">
        <v>497.65</v>
      </c>
      <c r="E27" s="84">
        <v>2044</v>
      </c>
      <c r="F27" s="84">
        <v>2044</v>
      </c>
      <c r="G27" s="84">
        <v>491.39</v>
      </c>
      <c r="H27" s="113"/>
      <c r="I27" s="73">
        <f t="shared" si="7"/>
        <v>0.98742087812719781</v>
      </c>
      <c r="J27" s="73">
        <f t="shared" si="8"/>
        <v>0.24040606653620353</v>
      </c>
    </row>
    <row r="28" spans="1:12" ht="12.75" customHeight="1">
      <c r="A28" s="53"/>
      <c r="B28" s="53">
        <v>421</v>
      </c>
      <c r="C28" s="53" t="s">
        <v>168</v>
      </c>
      <c r="D28" s="130">
        <v>0</v>
      </c>
      <c r="E28" s="84">
        <v>1991</v>
      </c>
      <c r="F28" s="84">
        <v>1991</v>
      </c>
      <c r="G28" s="84">
        <v>0</v>
      </c>
      <c r="H28" s="113"/>
      <c r="I28" s="73">
        <f t="shared" si="7"/>
        <v>0</v>
      </c>
      <c r="J28" s="73">
        <f t="shared" si="8"/>
        <v>0</v>
      </c>
    </row>
    <row r="29" spans="1:12" ht="12.75" customHeight="1">
      <c r="A29" s="82"/>
      <c r="B29" s="53">
        <v>422</v>
      </c>
      <c r="C29" s="53" t="s">
        <v>148</v>
      </c>
      <c r="D29" s="130">
        <v>530.89</v>
      </c>
      <c r="E29" s="84">
        <v>2124</v>
      </c>
      <c r="F29" s="84">
        <v>2124</v>
      </c>
      <c r="G29" s="84">
        <v>0</v>
      </c>
      <c r="H29" s="113"/>
      <c r="I29" s="73">
        <f t="shared" si="5"/>
        <v>0</v>
      </c>
      <c r="J29" s="73">
        <f t="shared" si="6"/>
        <v>0</v>
      </c>
    </row>
    <row r="30" spans="1:12" s="87" customFormat="1" ht="21.75" customHeight="1">
      <c r="A30" s="78"/>
      <c r="B30" s="79">
        <v>25</v>
      </c>
      <c r="C30" s="79" t="s">
        <v>129</v>
      </c>
      <c r="D30" s="128">
        <f>+D31+D32+D33+D34+D35+D36+D37</f>
        <v>2174.27</v>
      </c>
      <c r="E30" s="125">
        <f>+E31+E32+E33+E34+E35+E36+E37</f>
        <v>28164</v>
      </c>
      <c r="F30" s="125">
        <f>+F31+F32+F33+F34+F35+F36+F37</f>
        <v>28164</v>
      </c>
      <c r="G30" s="80">
        <f>+G31+G32+G33+G34+G35+G36+G37</f>
        <v>7028</v>
      </c>
      <c r="H30" s="111">
        <f t="shared" ref="H30" si="9">+H33+H35</f>
        <v>0</v>
      </c>
      <c r="I30" s="73">
        <f t="shared" si="5"/>
        <v>3.2323492482534366</v>
      </c>
      <c r="J30" s="73">
        <f t="shared" si="6"/>
        <v>0.24953841783837524</v>
      </c>
    </row>
    <row r="31" spans="1:12" s="87" customFormat="1" ht="15" customHeight="1">
      <c r="A31" s="78"/>
      <c r="B31" s="153">
        <v>321</v>
      </c>
      <c r="C31" s="153" t="s">
        <v>22</v>
      </c>
      <c r="D31" s="154">
        <v>51.23</v>
      </c>
      <c r="E31" s="155">
        <v>798</v>
      </c>
      <c r="F31" s="155">
        <v>798</v>
      </c>
      <c r="G31" s="156">
        <v>678.79</v>
      </c>
      <c r="H31" s="111"/>
      <c r="I31" s="73">
        <f t="shared" ref="I31:I32" si="10">IFERROR(G31/D31,)</f>
        <v>13.249853601405427</v>
      </c>
      <c r="J31" s="73">
        <f t="shared" ref="J31:J32" si="11">IFERROR(G31/F31,)</f>
        <v>0.85061403508771927</v>
      </c>
    </row>
    <row r="32" spans="1:12" s="87" customFormat="1" ht="15" customHeight="1">
      <c r="A32" s="78"/>
      <c r="B32" s="153">
        <v>322</v>
      </c>
      <c r="C32" s="153" t="s">
        <v>23</v>
      </c>
      <c r="D32" s="154">
        <v>0</v>
      </c>
      <c r="E32" s="155">
        <v>3451</v>
      </c>
      <c r="F32" s="155">
        <v>3451</v>
      </c>
      <c r="G32" s="156">
        <v>0</v>
      </c>
      <c r="H32" s="111"/>
      <c r="I32" s="73">
        <f t="shared" si="10"/>
        <v>0</v>
      </c>
      <c r="J32" s="73">
        <f t="shared" si="11"/>
        <v>0</v>
      </c>
    </row>
    <row r="33" spans="1:12" ht="12.75" customHeight="1">
      <c r="A33" s="82"/>
      <c r="B33" s="53">
        <v>323</v>
      </c>
      <c r="C33" s="53" t="s">
        <v>24</v>
      </c>
      <c r="D33" s="130">
        <v>986.51</v>
      </c>
      <c r="E33" s="84">
        <v>11838</v>
      </c>
      <c r="F33" s="84">
        <v>11838</v>
      </c>
      <c r="G33" s="84">
        <v>1966.53</v>
      </c>
      <c r="H33" s="113">
        <f>+[1]KONSOLIDIRANI!G192</f>
        <v>0</v>
      </c>
      <c r="I33" s="73">
        <f t="shared" si="5"/>
        <v>1.9934212526989084</v>
      </c>
      <c r="J33" s="73">
        <f t="shared" si="6"/>
        <v>0.16612012164216927</v>
      </c>
    </row>
    <row r="34" spans="1:12" ht="12.75" customHeight="1">
      <c r="A34" s="82"/>
      <c r="B34" s="53">
        <v>324</v>
      </c>
      <c r="C34" s="53" t="s">
        <v>28</v>
      </c>
      <c r="D34" s="130">
        <v>0</v>
      </c>
      <c r="E34" s="84">
        <v>0</v>
      </c>
      <c r="F34" s="84">
        <v>0</v>
      </c>
      <c r="G34" s="84">
        <v>1041.33</v>
      </c>
      <c r="H34" s="113"/>
      <c r="I34" s="73">
        <f t="shared" ref="I34" si="12">IFERROR(G34/D34,)</f>
        <v>0</v>
      </c>
      <c r="J34" s="73">
        <f t="shared" ref="J34" si="13">IFERROR(G34/F34,)</f>
        <v>0</v>
      </c>
    </row>
    <row r="35" spans="1:12" ht="12.75" customHeight="1">
      <c r="A35" s="82"/>
      <c r="B35" s="53">
        <v>329</v>
      </c>
      <c r="C35" s="53" t="s">
        <v>4</v>
      </c>
      <c r="D35" s="130">
        <v>79.66</v>
      </c>
      <c r="E35" s="84">
        <v>0</v>
      </c>
      <c r="F35" s="84">
        <v>0</v>
      </c>
      <c r="G35" s="84">
        <v>42.66</v>
      </c>
      <c r="H35" s="113"/>
      <c r="I35" s="73">
        <f t="shared" si="5"/>
        <v>0.53552598543811192</v>
      </c>
      <c r="J35" s="73">
        <f t="shared" si="6"/>
        <v>0</v>
      </c>
    </row>
    <row r="36" spans="1:12" ht="12.75" customHeight="1">
      <c r="A36" s="82"/>
      <c r="B36" s="53">
        <v>343</v>
      </c>
      <c r="C36" s="53" t="s">
        <v>25</v>
      </c>
      <c r="D36" s="130">
        <v>358.35</v>
      </c>
      <c r="E36" s="84">
        <v>0</v>
      </c>
      <c r="F36" s="84">
        <v>0</v>
      </c>
      <c r="G36" s="84">
        <v>298.69</v>
      </c>
      <c r="H36" s="113"/>
      <c r="I36" s="73">
        <f t="shared" si="5"/>
        <v>0.83351472024556994</v>
      </c>
      <c r="J36" s="73">
        <f t="shared" si="6"/>
        <v>0</v>
      </c>
    </row>
    <row r="37" spans="1:12" ht="12.75" customHeight="1">
      <c r="A37" s="82"/>
      <c r="B37" s="53">
        <v>422</v>
      </c>
      <c r="C37" s="53" t="s">
        <v>148</v>
      </c>
      <c r="D37" s="130">
        <v>698.52</v>
      </c>
      <c r="E37" s="84">
        <v>12077</v>
      </c>
      <c r="F37" s="84">
        <v>12077</v>
      </c>
      <c r="G37" s="84">
        <v>3000</v>
      </c>
      <c r="H37" s="113"/>
      <c r="I37" s="73">
        <f t="shared" si="5"/>
        <v>4.294794708812919</v>
      </c>
      <c r="J37" s="73">
        <f t="shared" si="6"/>
        <v>0.24840606110789104</v>
      </c>
    </row>
    <row r="38" spans="1:12" ht="12.75" customHeight="1">
      <c r="A38" s="82"/>
      <c r="B38" s="53"/>
      <c r="C38" s="53"/>
      <c r="D38" s="130"/>
      <c r="E38" s="84"/>
      <c r="F38" s="84"/>
      <c r="G38" s="84"/>
      <c r="H38" s="113"/>
      <c r="I38" s="73"/>
      <c r="J38" s="73"/>
    </row>
    <row r="39" spans="1:12" s="87" customFormat="1" ht="25.5" customHeight="1">
      <c r="A39" s="78"/>
      <c r="B39" s="79">
        <v>55</v>
      </c>
      <c r="C39" s="79" t="s">
        <v>126</v>
      </c>
      <c r="D39" s="128">
        <f>SUM(D40:D44)</f>
        <v>3318.07</v>
      </c>
      <c r="E39" s="125">
        <f>SUM(E40:E44)</f>
        <v>18581</v>
      </c>
      <c r="F39" s="125">
        <f>SUM(F40:F44)</f>
        <v>18581</v>
      </c>
      <c r="G39" s="80">
        <f>SUM(G40:G44)</f>
        <v>27808</v>
      </c>
      <c r="H39" s="111">
        <f>SUM(H40:H44)</f>
        <v>30157.55</v>
      </c>
      <c r="I39" s="73">
        <f t="shared" si="5"/>
        <v>8.3807755713411716</v>
      </c>
      <c r="J39" s="73">
        <f t="shared" si="6"/>
        <v>1.4965825305419516</v>
      </c>
    </row>
    <row r="40" spans="1:12">
      <c r="A40" s="82"/>
      <c r="B40" s="53">
        <v>322</v>
      </c>
      <c r="C40" s="53" t="s">
        <v>23</v>
      </c>
      <c r="D40" s="130"/>
      <c r="E40" s="84">
        <v>10419</v>
      </c>
      <c r="F40" s="84">
        <v>10419</v>
      </c>
      <c r="G40" s="84">
        <v>742</v>
      </c>
      <c r="H40" s="113">
        <f>17975.51+5078.25</f>
        <v>23053.759999999998</v>
      </c>
      <c r="I40" s="73">
        <f t="shared" si="5"/>
        <v>0</v>
      </c>
      <c r="J40" s="73">
        <f t="shared" si="6"/>
        <v>7.1216047605336411E-2</v>
      </c>
      <c r="L40" s="35"/>
    </row>
    <row r="41" spans="1:12">
      <c r="A41" s="82"/>
      <c r="B41" s="53">
        <v>323</v>
      </c>
      <c r="C41" s="53" t="s">
        <v>24</v>
      </c>
      <c r="D41" s="130"/>
      <c r="E41" s="84">
        <v>8162</v>
      </c>
      <c r="F41" s="84">
        <v>8162</v>
      </c>
      <c r="G41" s="84">
        <v>2008</v>
      </c>
      <c r="H41" s="113">
        <f>238.01+1215.78+5650</f>
        <v>7103.79</v>
      </c>
      <c r="I41" s="73">
        <f t="shared" si="5"/>
        <v>0</v>
      </c>
      <c r="J41" s="73">
        <f t="shared" si="6"/>
        <v>0.24601813281058565</v>
      </c>
    </row>
    <row r="42" spans="1:12">
      <c r="A42" s="82"/>
      <c r="B42" s="53">
        <v>381</v>
      </c>
      <c r="C42" s="53" t="s">
        <v>86</v>
      </c>
      <c r="D42" s="130"/>
      <c r="E42" s="84"/>
      <c r="F42" s="84"/>
      <c r="G42" s="84"/>
      <c r="H42" s="113"/>
      <c r="I42" s="73">
        <f t="shared" si="5"/>
        <v>0</v>
      </c>
      <c r="J42" s="73">
        <f t="shared" si="6"/>
        <v>0</v>
      </c>
    </row>
    <row r="43" spans="1:12">
      <c r="A43" s="82"/>
      <c r="B43" s="53">
        <v>422</v>
      </c>
      <c r="C43" s="53" t="s">
        <v>27</v>
      </c>
      <c r="D43" s="130">
        <f t="shared" ref="D43" si="14">G43/7.5345</f>
        <v>0</v>
      </c>
      <c r="E43" s="84"/>
      <c r="F43" s="84"/>
      <c r="G43" s="84"/>
      <c r="H43" s="113"/>
      <c r="I43" s="73">
        <f t="shared" si="5"/>
        <v>0</v>
      </c>
      <c r="J43" s="73">
        <f t="shared" si="6"/>
        <v>0</v>
      </c>
    </row>
    <row r="44" spans="1:12">
      <c r="A44" s="82"/>
      <c r="B44" s="53">
        <v>424</v>
      </c>
      <c r="C44" s="53" t="s">
        <v>169</v>
      </c>
      <c r="D44" s="130">
        <v>3318.07</v>
      </c>
      <c r="E44" s="84">
        <v>0</v>
      </c>
      <c r="F44" s="84">
        <v>0</v>
      </c>
      <c r="G44" s="84">
        <v>25058</v>
      </c>
      <c r="H44" s="113"/>
      <c r="I44" s="73">
        <f t="shared" si="5"/>
        <v>7.5519805187955642</v>
      </c>
      <c r="J44" s="73">
        <f t="shared" si="6"/>
        <v>0</v>
      </c>
    </row>
    <row r="45" spans="1:12" s="87" customFormat="1" ht="24.95" customHeight="1">
      <c r="A45" s="105"/>
      <c r="B45" s="105"/>
      <c r="C45" s="105" t="s">
        <v>135</v>
      </c>
      <c r="D45" s="133"/>
      <c r="E45" s="106"/>
      <c r="F45" s="106"/>
      <c r="G45" s="106"/>
      <c r="H45" s="116" t="e">
        <f>SUM(H5-H17)</f>
        <v>#REF!</v>
      </c>
      <c r="I45" s="118">
        <f t="shared" si="5"/>
        <v>0</v>
      </c>
      <c r="J45" s="118">
        <f t="shared" si="6"/>
        <v>0</v>
      </c>
    </row>
    <row r="46" spans="1:12" s="87" customFormat="1" ht="24.95" customHeight="1">
      <c r="A46" s="105"/>
      <c r="B46" s="105"/>
      <c r="C46" s="105" t="s">
        <v>136</v>
      </c>
      <c r="D46" s="133"/>
      <c r="E46" s="106"/>
      <c r="F46" s="106"/>
      <c r="G46" s="106"/>
      <c r="H46" s="116">
        <v>-9953.7199999999993</v>
      </c>
      <c r="I46" s="118">
        <f t="shared" si="5"/>
        <v>0</v>
      </c>
      <c r="J46" s="118">
        <f t="shared" si="6"/>
        <v>0</v>
      </c>
    </row>
    <row r="47" spans="1:12" s="87" customFormat="1" ht="24.95" customHeight="1">
      <c r="A47" s="105"/>
      <c r="B47" s="105"/>
      <c r="C47" s="105" t="s">
        <v>137</v>
      </c>
      <c r="D47" s="133"/>
      <c r="E47" s="106"/>
      <c r="F47" s="106"/>
      <c r="G47" s="106"/>
      <c r="H47" s="116" t="e">
        <f>SUM(H45:H46)</f>
        <v>#REF!</v>
      </c>
      <c r="I47" s="118">
        <f t="shared" si="5"/>
        <v>0</v>
      </c>
      <c r="J47" s="118">
        <f t="shared" si="6"/>
        <v>0</v>
      </c>
    </row>
    <row r="48" spans="1:12" ht="24.95" customHeight="1">
      <c r="I48" s="107"/>
      <c r="J48" s="107"/>
    </row>
    <row r="49" spans="6:6" ht="24.95" customHeight="1">
      <c r="F49" s="135"/>
    </row>
    <row r="50" spans="6:6" ht="24.95" customHeight="1">
      <c r="F50" s="35"/>
    </row>
    <row r="51" spans="6:6" ht="24.95" customHeight="1"/>
    <row r="52" spans="6:6" ht="24.95" customHeight="1"/>
    <row r="53" spans="6:6" ht="24.95" customHeight="1"/>
    <row r="54" spans="6:6" ht="24.95" customHeight="1"/>
    <row r="55" spans="6:6" ht="24.95" customHeight="1"/>
    <row r="56" spans="6:6" ht="24.95" customHeight="1"/>
    <row r="57" spans="6:6" ht="24.95" customHeight="1"/>
    <row r="58" spans="6:6" ht="24.95" customHeight="1"/>
    <row r="59" spans="6:6" ht="24.95" customHeight="1"/>
    <row r="60" spans="6:6" ht="24.95" customHeight="1"/>
    <row r="61" spans="6:6" ht="24.95" customHeight="1"/>
    <row r="62" spans="6:6" ht="24.95" customHeight="1"/>
    <row r="63" spans="6:6" ht="24.95" customHeight="1"/>
    <row r="64" spans="6:6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</sheetData>
  <mergeCells count="2">
    <mergeCell ref="A1:J1"/>
    <mergeCell ref="A2:J2"/>
  </mergeCells>
  <printOptions horizontalCentered="1"/>
  <pageMargins left="0.19685039370078741" right="0.19685039370078741" top="0.78740157480314965" bottom="0.39370078740157483" header="0.11811023622047245" footer="0.19685039370078741"/>
  <pageSetup paperSize="9" scale="90" fitToWidth="0" fitToHeight="0" orientation="landscape" r:id="rId1"/>
  <rowBreaks count="1" manualBreakCount="1">
    <brk id="16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theme="8" tint="0.59999389629810485"/>
  </sheetPr>
  <dimension ref="A1:BH89"/>
  <sheetViews>
    <sheetView workbookViewId="0">
      <pane xSplit="3" ySplit="4" topLeftCell="D116" activePane="bottomRight" state="frozen"/>
      <selection pane="topRight" activeCell="D1" sqref="D1"/>
      <selection pane="bottomLeft" activeCell="A5" sqref="A5"/>
      <selection pane="bottomRight" activeCell="C6" sqref="C6"/>
    </sheetView>
  </sheetViews>
  <sheetFormatPr defaultRowHeight="15"/>
  <cols>
    <col min="1" max="1" width="7.28515625" style="3" customWidth="1" collapsed="1"/>
    <col min="2" max="2" width="12.7109375" style="1" bestFit="1" customWidth="1" collapsed="1"/>
    <col min="3" max="3" width="82.5703125" style="1" customWidth="1" collapsed="1"/>
    <col min="4" max="4" width="14.85546875" style="137" customWidth="1" collapsed="1"/>
    <col min="5" max="5" width="18" style="1" bestFit="1" customWidth="1" collapsed="1"/>
    <col min="6" max="6" width="15.140625" style="1" customWidth="1"/>
    <col min="7" max="7" width="16.42578125" style="1" bestFit="1" customWidth="1" collapsed="1"/>
    <col min="8" max="8" width="8.140625" style="1" bestFit="1" customWidth="1" collapsed="1"/>
    <col min="9" max="9" width="8.140625" style="1" bestFit="1" customWidth="1"/>
    <col min="10" max="10" width="12.7109375" style="1" bestFit="1" customWidth="1"/>
    <col min="11" max="11" width="9.140625" style="1"/>
    <col min="12" max="12" width="10.140625" style="1" bestFit="1" customWidth="1"/>
    <col min="13" max="16384" width="9.140625" style="1"/>
  </cols>
  <sheetData>
    <row r="1" spans="1:60" s="29" customFormat="1" ht="30" customHeight="1">
      <c r="A1" s="177" t="s">
        <v>130</v>
      </c>
      <c r="B1" s="177"/>
      <c r="C1" s="177"/>
      <c r="D1" s="177"/>
      <c r="E1" s="177"/>
      <c r="F1" s="177"/>
      <c r="G1" s="177"/>
      <c r="H1" s="177"/>
      <c r="I1" s="177"/>
    </row>
    <row r="2" spans="1:60" s="29" customFormat="1" ht="27.75" customHeight="1">
      <c r="A2" s="178" t="s">
        <v>131</v>
      </c>
      <c r="B2" s="178"/>
      <c r="C2" s="178"/>
      <c r="D2" s="178"/>
      <c r="E2" s="178"/>
      <c r="F2" s="178"/>
      <c r="G2" s="178"/>
      <c r="H2" s="178"/>
      <c r="I2" s="178"/>
    </row>
    <row r="3" spans="1:60" s="29" customFormat="1" ht="52.5" customHeight="1">
      <c r="A3" s="75"/>
      <c r="B3" s="76"/>
      <c r="C3" s="43" t="s">
        <v>122</v>
      </c>
      <c r="D3" s="126" t="s">
        <v>44</v>
      </c>
      <c r="E3" s="27" t="s">
        <v>141</v>
      </c>
      <c r="F3" s="27" t="s">
        <v>142</v>
      </c>
      <c r="G3" s="28" t="s">
        <v>143</v>
      </c>
      <c r="H3" s="16" t="s">
        <v>31</v>
      </c>
      <c r="I3" s="16" t="s">
        <v>31</v>
      </c>
    </row>
    <row r="4" spans="1:60" s="29" customFormat="1" ht="12.75" customHeight="1">
      <c r="A4" s="75"/>
      <c r="B4" s="77"/>
      <c r="C4" s="64">
        <v>1</v>
      </c>
      <c r="D4" s="127">
        <v>2</v>
      </c>
      <c r="E4" s="64">
        <v>3</v>
      </c>
      <c r="F4" s="64">
        <v>4</v>
      </c>
      <c r="G4" s="65">
        <v>5</v>
      </c>
      <c r="H4" s="66" t="s">
        <v>112</v>
      </c>
      <c r="I4" s="66" t="s">
        <v>113</v>
      </c>
    </row>
    <row r="5" spans="1:60" s="89" customFormat="1" ht="24.75" customHeight="1">
      <c r="A5" s="94"/>
      <c r="B5" s="95"/>
      <c r="C5" s="95" t="s">
        <v>132</v>
      </c>
      <c r="D5" s="144">
        <f>D6+D56</f>
        <v>237100.54999999996</v>
      </c>
      <c r="E5" s="144">
        <f>E6+E56</f>
        <v>878979</v>
      </c>
      <c r="F5" s="144">
        <f>F6+F56</f>
        <v>878979</v>
      </c>
      <c r="G5" s="144">
        <f>G6+G56</f>
        <v>316545.94000000012</v>
      </c>
      <c r="H5" s="88">
        <f t="shared" ref="H5" si="0">IFERROR(G5/D5,)</f>
        <v>1.3350704585037874</v>
      </c>
      <c r="I5" s="88">
        <f t="shared" ref="I5" si="1">IFERROR(G5/F5,)</f>
        <v>0.36012912708949829</v>
      </c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</row>
    <row r="6" spans="1:60" s="90" customFormat="1">
      <c r="A6" s="92"/>
      <c r="B6" s="138" t="s">
        <v>149</v>
      </c>
      <c r="C6" s="138" t="s">
        <v>150</v>
      </c>
      <c r="D6" s="141">
        <f>SUM(D7+D37)</f>
        <v>234879.80999999997</v>
      </c>
      <c r="E6" s="141">
        <f>SUM(E7+E37+E52)</f>
        <v>812883</v>
      </c>
      <c r="F6" s="141">
        <f>SUM(F7+F37+F52)</f>
        <v>812883</v>
      </c>
      <c r="G6" s="141">
        <f>SUM(G7+G37)</f>
        <v>293927.26000000013</v>
      </c>
      <c r="H6" s="97">
        <f t="shared" ref="H6:H44" si="2">IFERROR(G6/D6,)</f>
        <v>1.2513943195032393</v>
      </c>
      <c r="I6" s="97">
        <f t="shared" ref="I6:I44" si="3">IFERROR(G6/F6,)</f>
        <v>0.3615861815291993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s="91" customFormat="1">
      <c r="A7" s="145"/>
      <c r="B7" s="146" t="s">
        <v>151</v>
      </c>
      <c r="C7" s="146" t="s">
        <v>152</v>
      </c>
      <c r="D7" s="147">
        <f>SUM(D8:D36)</f>
        <v>233542.55999999997</v>
      </c>
      <c r="E7" s="147">
        <f>SUM(E8:E36)</f>
        <v>780432</v>
      </c>
      <c r="F7" s="147">
        <f>SUM(F8:F36)</f>
        <v>780432</v>
      </c>
      <c r="G7" s="147">
        <f>SUM(G8:G36)</f>
        <v>290628.57000000012</v>
      </c>
      <c r="H7" s="148">
        <f t="shared" si="2"/>
        <v>1.244435147066985</v>
      </c>
      <c r="I7" s="148">
        <f t="shared" si="3"/>
        <v>0.3723944815179287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>
      <c r="A8" s="9">
        <v>11</v>
      </c>
      <c r="B8" s="8">
        <v>3111</v>
      </c>
      <c r="C8" s="7" t="s">
        <v>61</v>
      </c>
      <c r="D8" s="139">
        <v>151396.35</v>
      </c>
      <c r="E8" s="140">
        <v>492816</v>
      </c>
      <c r="F8" s="140">
        <v>492816</v>
      </c>
      <c r="G8" s="140">
        <v>186698.1</v>
      </c>
      <c r="H8" s="98">
        <f t="shared" si="2"/>
        <v>1.2331743796993784</v>
      </c>
      <c r="I8" s="98">
        <f t="shared" si="3"/>
        <v>0.37883936398168894</v>
      </c>
    </row>
    <row r="9" spans="1:60">
      <c r="A9" s="9">
        <v>11</v>
      </c>
      <c r="B9" s="8">
        <v>3121</v>
      </c>
      <c r="C9" s="7" t="s">
        <v>20</v>
      </c>
      <c r="D9" s="139">
        <v>8116.87</v>
      </c>
      <c r="E9" s="140">
        <v>54310</v>
      </c>
      <c r="F9" s="140">
        <v>54310</v>
      </c>
      <c r="G9" s="140">
        <v>9457.17</v>
      </c>
      <c r="H9" s="98">
        <f t="shared" si="2"/>
        <v>1.1651252268423666</v>
      </c>
      <c r="I9" s="98">
        <f t="shared" si="3"/>
        <v>0.17413312465475972</v>
      </c>
    </row>
    <row r="10" spans="1:60">
      <c r="A10" s="9">
        <v>11</v>
      </c>
      <c r="B10" s="8">
        <v>3132</v>
      </c>
      <c r="C10" s="7" t="s">
        <v>7</v>
      </c>
      <c r="D10" s="139">
        <v>24980.38</v>
      </c>
      <c r="E10" s="140">
        <v>81326</v>
      </c>
      <c r="F10" s="140">
        <v>81326</v>
      </c>
      <c r="G10" s="140">
        <v>30805.26</v>
      </c>
      <c r="H10" s="98">
        <f t="shared" si="2"/>
        <v>1.2331781982499865</v>
      </c>
      <c r="I10" s="98">
        <f t="shared" si="3"/>
        <v>0.37878734967906941</v>
      </c>
    </row>
    <row r="11" spans="1:60">
      <c r="A11" s="9">
        <v>11</v>
      </c>
      <c r="B11" s="8">
        <v>3211</v>
      </c>
      <c r="C11" s="7" t="s">
        <v>63</v>
      </c>
      <c r="D11" s="139">
        <v>468.97</v>
      </c>
      <c r="E11" s="140">
        <v>1593</v>
      </c>
      <c r="F11" s="140">
        <v>1593</v>
      </c>
      <c r="G11" s="140">
        <v>0</v>
      </c>
      <c r="H11" s="98">
        <f t="shared" si="2"/>
        <v>0</v>
      </c>
      <c r="I11" s="98">
        <f t="shared" si="3"/>
        <v>0</v>
      </c>
    </row>
    <row r="12" spans="1:60">
      <c r="A12" s="9">
        <v>11</v>
      </c>
      <c r="B12" s="8">
        <v>3212</v>
      </c>
      <c r="C12" s="7" t="s">
        <v>153</v>
      </c>
      <c r="D12" s="139">
        <v>5269.1</v>
      </c>
      <c r="E12" s="140">
        <v>14998</v>
      </c>
      <c r="F12" s="140">
        <v>14998</v>
      </c>
      <c r="G12" s="140">
        <v>6629.13</v>
      </c>
      <c r="H12" s="98">
        <f t="shared" si="2"/>
        <v>1.2581142889677552</v>
      </c>
      <c r="I12" s="98">
        <f t="shared" si="3"/>
        <v>0.4420009334577944</v>
      </c>
    </row>
    <row r="13" spans="1:60">
      <c r="A13" s="9">
        <v>11</v>
      </c>
      <c r="B13" s="104">
        <v>3213</v>
      </c>
      <c r="C13" s="7" t="s">
        <v>65</v>
      </c>
      <c r="D13" s="139">
        <v>86.27</v>
      </c>
      <c r="E13" s="140">
        <v>531</v>
      </c>
      <c r="F13" s="140">
        <v>531</v>
      </c>
      <c r="G13" s="140">
        <v>0</v>
      </c>
      <c r="H13" s="98">
        <f t="shared" si="2"/>
        <v>0</v>
      </c>
      <c r="I13" s="98">
        <f t="shared" si="3"/>
        <v>0</v>
      </c>
    </row>
    <row r="14" spans="1:60">
      <c r="A14" s="9">
        <v>11</v>
      </c>
      <c r="B14" s="8">
        <v>3221</v>
      </c>
      <c r="C14" s="7" t="s">
        <v>66</v>
      </c>
      <c r="D14" s="139">
        <v>2537.33</v>
      </c>
      <c r="E14" s="140">
        <v>11280</v>
      </c>
      <c r="F14" s="140">
        <v>11280</v>
      </c>
      <c r="G14" s="140">
        <v>3121.38</v>
      </c>
      <c r="H14" s="98">
        <f t="shared" si="2"/>
        <v>1.2301829088057132</v>
      </c>
      <c r="I14" s="98">
        <f t="shared" si="3"/>
        <v>0.27671808510638302</v>
      </c>
    </row>
    <row r="15" spans="1:60">
      <c r="A15" s="9">
        <v>11</v>
      </c>
      <c r="B15" s="8">
        <v>3222</v>
      </c>
      <c r="C15" s="7" t="s">
        <v>98</v>
      </c>
      <c r="D15" s="139"/>
      <c r="E15" s="140">
        <v>3318</v>
      </c>
      <c r="F15" s="140">
        <v>3318</v>
      </c>
      <c r="G15" s="140">
        <v>480</v>
      </c>
      <c r="H15" s="98">
        <f t="shared" si="2"/>
        <v>0</v>
      </c>
      <c r="I15" s="98">
        <f t="shared" si="3"/>
        <v>0.14466546112115733</v>
      </c>
    </row>
    <row r="16" spans="1:60">
      <c r="A16" s="9">
        <v>11</v>
      </c>
      <c r="B16" s="8">
        <v>3223</v>
      </c>
      <c r="C16" s="7" t="s">
        <v>67</v>
      </c>
      <c r="D16" s="139">
        <v>12681.38</v>
      </c>
      <c r="E16" s="140">
        <v>31853</v>
      </c>
      <c r="F16" s="140">
        <v>31853</v>
      </c>
      <c r="G16" s="140">
        <v>13827.92</v>
      </c>
      <c r="H16" s="98">
        <f t="shared" si="2"/>
        <v>1.0904112959315153</v>
      </c>
      <c r="I16" s="98">
        <f t="shared" si="3"/>
        <v>0.43411672369949456</v>
      </c>
    </row>
    <row r="17" spans="1:9">
      <c r="A17" s="9">
        <v>11</v>
      </c>
      <c r="B17" s="8">
        <v>3224</v>
      </c>
      <c r="C17" s="7" t="s">
        <v>68</v>
      </c>
      <c r="D17" s="139">
        <v>958.66</v>
      </c>
      <c r="E17" s="140">
        <v>1991</v>
      </c>
      <c r="F17" s="140">
        <v>1991</v>
      </c>
      <c r="G17" s="140">
        <v>2706.38</v>
      </c>
      <c r="H17" s="98">
        <f t="shared" si="2"/>
        <v>2.8230863914213593</v>
      </c>
      <c r="I17" s="98">
        <f t="shared" si="3"/>
        <v>1.3593068809643396</v>
      </c>
    </row>
    <row r="18" spans="1:9">
      <c r="A18" s="9">
        <v>11</v>
      </c>
      <c r="B18" s="8">
        <v>3225</v>
      </c>
      <c r="C18" s="7" t="s">
        <v>69</v>
      </c>
      <c r="D18" s="139">
        <v>65.569999999999993</v>
      </c>
      <c r="E18" s="140">
        <v>332</v>
      </c>
      <c r="F18" s="140">
        <v>332</v>
      </c>
      <c r="G18" s="140">
        <v>1935.68</v>
      </c>
      <c r="H18" s="98">
        <f t="shared" si="2"/>
        <v>29.520817447003207</v>
      </c>
      <c r="I18" s="98">
        <f t="shared" si="3"/>
        <v>5.830361445783133</v>
      </c>
    </row>
    <row r="19" spans="1:9">
      <c r="A19" s="9">
        <v>11</v>
      </c>
      <c r="B19" s="8">
        <v>3231</v>
      </c>
      <c r="C19" s="7" t="s">
        <v>70</v>
      </c>
      <c r="D19" s="139">
        <v>3664.28</v>
      </c>
      <c r="E19" s="140">
        <v>8096</v>
      </c>
      <c r="F19" s="140">
        <v>8096</v>
      </c>
      <c r="G19" s="140">
        <v>3155.89</v>
      </c>
      <c r="H19" s="98">
        <f t="shared" si="2"/>
        <v>0.86125787330662495</v>
      </c>
      <c r="I19" s="98">
        <f t="shared" si="3"/>
        <v>0.38980854743083004</v>
      </c>
    </row>
    <row r="20" spans="1:9">
      <c r="A20" s="9">
        <v>11</v>
      </c>
      <c r="B20" s="8">
        <v>3232</v>
      </c>
      <c r="C20" s="7" t="s">
        <v>71</v>
      </c>
      <c r="D20" s="139">
        <v>4996.5200000000004</v>
      </c>
      <c r="E20" s="140">
        <v>15064</v>
      </c>
      <c r="F20" s="140">
        <v>15064</v>
      </c>
      <c r="G20" s="140">
        <v>5639.37</v>
      </c>
      <c r="H20" s="98">
        <f t="shared" si="2"/>
        <v>1.1286595470447429</v>
      </c>
      <c r="I20" s="98">
        <f t="shared" si="3"/>
        <v>0.37436072756240041</v>
      </c>
    </row>
    <row r="21" spans="1:9">
      <c r="A21" s="9">
        <v>11</v>
      </c>
      <c r="B21" s="8">
        <v>3233</v>
      </c>
      <c r="C21" s="7" t="s">
        <v>146</v>
      </c>
      <c r="D21" s="139">
        <v>733.83</v>
      </c>
      <c r="E21" s="140">
        <v>3053</v>
      </c>
      <c r="F21" s="140">
        <v>3053</v>
      </c>
      <c r="G21" s="140">
        <v>1772.64</v>
      </c>
      <c r="H21" s="98">
        <f t="shared" si="2"/>
        <v>2.4156003434037858</v>
      </c>
      <c r="I21" s="98">
        <f t="shared" si="3"/>
        <v>0.58062233868326241</v>
      </c>
    </row>
    <row r="22" spans="1:9">
      <c r="A22" s="9">
        <v>11</v>
      </c>
      <c r="B22" s="8">
        <v>3234</v>
      </c>
      <c r="C22" s="7" t="s">
        <v>72</v>
      </c>
      <c r="D22" s="139">
        <v>1131.97</v>
      </c>
      <c r="E22" s="140">
        <v>4007</v>
      </c>
      <c r="F22" s="140">
        <v>4007</v>
      </c>
      <c r="G22" s="140">
        <v>1407.83</v>
      </c>
      <c r="H22" s="98">
        <f t="shared" si="2"/>
        <v>1.2436990379603698</v>
      </c>
      <c r="I22" s="98">
        <f t="shared" si="3"/>
        <v>0.35134265036186674</v>
      </c>
    </row>
    <row r="23" spans="1:9">
      <c r="A23" s="9">
        <v>11</v>
      </c>
      <c r="B23" s="8">
        <v>3235</v>
      </c>
      <c r="C23" s="7" t="s">
        <v>73</v>
      </c>
      <c r="D23" s="139">
        <v>4025.32</v>
      </c>
      <c r="E23" s="140">
        <v>8759</v>
      </c>
      <c r="F23" s="140">
        <v>8759</v>
      </c>
      <c r="G23" s="140">
        <v>4347.0600000000004</v>
      </c>
      <c r="H23" s="98">
        <f t="shared" si="2"/>
        <v>1.0799290491190763</v>
      </c>
      <c r="I23" s="98">
        <f t="shared" si="3"/>
        <v>0.49629638086539563</v>
      </c>
    </row>
    <row r="24" spans="1:9">
      <c r="A24" s="9">
        <v>11</v>
      </c>
      <c r="B24" s="8">
        <v>3236</v>
      </c>
      <c r="C24" s="7" t="s">
        <v>74</v>
      </c>
      <c r="D24" s="139">
        <v>278.72000000000003</v>
      </c>
      <c r="E24" s="140">
        <v>3849</v>
      </c>
      <c r="F24" s="140">
        <v>3849</v>
      </c>
      <c r="G24" s="140">
        <v>3570</v>
      </c>
      <c r="H24" s="98">
        <f t="shared" si="2"/>
        <v>12.808553386911594</v>
      </c>
      <c r="I24" s="98">
        <f t="shared" si="3"/>
        <v>0.92751363990646918</v>
      </c>
    </row>
    <row r="25" spans="1:9">
      <c r="A25" s="9">
        <v>11</v>
      </c>
      <c r="B25" s="8">
        <v>3237</v>
      </c>
      <c r="C25" s="7" t="s">
        <v>75</v>
      </c>
      <c r="D25" s="139">
        <v>663.61</v>
      </c>
      <c r="E25" s="140">
        <v>7301</v>
      </c>
      <c r="F25" s="140">
        <v>7301</v>
      </c>
      <c r="G25" s="140">
        <v>1070.48</v>
      </c>
      <c r="H25" s="98">
        <f t="shared" si="2"/>
        <v>1.6131161374903935</v>
      </c>
      <c r="I25" s="98">
        <f t="shared" si="3"/>
        <v>0.14662101082043555</v>
      </c>
    </row>
    <row r="26" spans="1:9">
      <c r="A26" s="9">
        <v>11</v>
      </c>
      <c r="B26" s="8">
        <v>3238</v>
      </c>
      <c r="C26" s="7" t="s">
        <v>76</v>
      </c>
      <c r="D26" s="139">
        <v>3661.4</v>
      </c>
      <c r="E26" s="140">
        <v>7167</v>
      </c>
      <c r="F26" s="140">
        <v>7167</v>
      </c>
      <c r="G26" s="140">
        <v>3964.58</v>
      </c>
      <c r="H26" s="98">
        <f t="shared" si="2"/>
        <v>1.0828043917627137</v>
      </c>
      <c r="I26" s="98">
        <f t="shared" si="3"/>
        <v>0.55317148039626063</v>
      </c>
    </row>
    <row r="27" spans="1:9">
      <c r="A27" s="9">
        <v>11</v>
      </c>
      <c r="B27" s="8">
        <v>3239</v>
      </c>
      <c r="C27" s="7" t="s">
        <v>77</v>
      </c>
      <c r="D27" s="139">
        <v>2175.59</v>
      </c>
      <c r="E27" s="140">
        <v>7300</v>
      </c>
      <c r="F27" s="140">
        <v>7300</v>
      </c>
      <c r="G27" s="140">
        <v>2681.84</v>
      </c>
      <c r="H27" s="98">
        <f t="shared" si="2"/>
        <v>1.2326954986923087</v>
      </c>
      <c r="I27" s="98">
        <f t="shared" si="3"/>
        <v>0.36737534246575343</v>
      </c>
    </row>
    <row r="28" spans="1:9">
      <c r="A28" s="9">
        <v>11</v>
      </c>
      <c r="B28" s="8">
        <v>3292</v>
      </c>
      <c r="C28" s="7" t="s">
        <v>78</v>
      </c>
      <c r="D28" s="139">
        <v>3550.52</v>
      </c>
      <c r="E28" s="140">
        <v>11016</v>
      </c>
      <c r="F28" s="140">
        <v>11016</v>
      </c>
      <c r="G28" s="140">
        <v>4911.3100000000004</v>
      </c>
      <c r="H28" s="98">
        <f t="shared" si="2"/>
        <v>1.3832649865371833</v>
      </c>
      <c r="I28" s="98">
        <f t="shared" si="3"/>
        <v>0.445834241103849</v>
      </c>
    </row>
    <row r="29" spans="1:9">
      <c r="A29" s="9">
        <v>11</v>
      </c>
      <c r="B29" s="8">
        <v>3293</v>
      </c>
      <c r="C29" s="7" t="s">
        <v>3</v>
      </c>
      <c r="D29" s="139">
        <v>0</v>
      </c>
      <c r="E29" s="140">
        <v>1991</v>
      </c>
      <c r="F29" s="140">
        <v>1991</v>
      </c>
      <c r="G29" s="140">
        <v>282.10000000000002</v>
      </c>
      <c r="H29" s="98">
        <f t="shared" si="2"/>
        <v>0</v>
      </c>
      <c r="I29" s="98">
        <f t="shared" si="3"/>
        <v>0.14168759417378204</v>
      </c>
    </row>
    <row r="30" spans="1:9">
      <c r="A30" s="9">
        <v>11</v>
      </c>
      <c r="B30" s="8">
        <v>3294</v>
      </c>
      <c r="C30" s="7" t="s">
        <v>170</v>
      </c>
      <c r="D30" s="139">
        <v>537.53</v>
      </c>
      <c r="E30" s="140">
        <v>597</v>
      </c>
      <c r="F30" s="140">
        <v>597</v>
      </c>
      <c r="G30" s="140">
        <v>504.53</v>
      </c>
      <c r="H30" s="98">
        <f t="shared" si="2"/>
        <v>0.93860807768868715</v>
      </c>
      <c r="I30" s="98">
        <f t="shared" si="3"/>
        <v>0.84510887772194299</v>
      </c>
    </row>
    <row r="31" spans="1:9">
      <c r="A31" s="9">
        <v>11</v>
      </c>
      <c r="B31" s="8">
        <v>3295</v>
      </c>
      <c r="C31" s="7" t="s">
        <v>80</v>
      </c>
      <c r="D31" s="139">
        <v>533.85</v>
      </c>
      <c r="E31" s="140">
        <v>1725</v>
      </c>
      <c r="F31" s="140">
        <v>1725</v>
      </c>
      <c r="G31" s="140">
        <v>1168.92</v>
      </c>
      <c r="H31" s="98">
        <f t="shared" si="2"/>
        <v>2.1896038212981175</v>
      </c>
      <c r="I31" s="98">
        <f t="shared" si="3"/>
        <v>0.6776347826086957</v>
      </c>
    </row>
    <row r="32" spans="1:9">
      <c r="A32" s="9">
        <v>11</v>
      </c>
      <c r="B32" s="8">
        <v>3299</v>
      </c>
      <c r="C32" s="7" t="s">
        <v>4</v>
      </c>
      <c r="D32" s="139"/>
      <c r="E32" s="140"/>
      <c r="F32" s="140"/>
      <c r="G32" s="140"/>
      <c r="H32" s="98">
        <f t="shared" si="2"/>
        <v>0</v>
      </c>
      <c r="I32" s="98">
        <f t="shared" si="3"/>
        <v>0</v>
      </c>
    </row>
    <row r="33" spans="1:60">
      <c r="A33" s="9">
        <v>11</v>
      </c>
      <c r="B33" s="8">
        <v>3431</v>
      </c>
      <c r="C33" s="7" t="s">
        <v>81</v>
      </c>
      <c r="D33" s="139">
        <v>497.65</v>
      </c>
      <c r="E33" s="140">
        <v>2044</v>
      </c>
      <c r="F33" s="140">
        <v>2044</v>
      </c>
      <c r="G33" s="140">
        <v>491</v>
      </c>
      <c r="H33" s="98">
        <f t="shared" si="2"/>
        <v>0.9866371948156335</v>
      </c>
      <c r="I33" s="98">
        <f t="shared" si="3"/>
        <v>0.24021526418786693</v>
      </c>
    </row>
    <row r="34" spans="1:60">
      <c r="A34" s="9">
        <v>11</v>
      </c>
      <c r="B34" s="8">
        <v>4212</v>
      </c>
      <c r="C34" s="7" t="s">
        <v>166</v>
      </c>
      <c r="D34" s="139">
        <v>0</v>
      </c>
      <c r="E34" s="140">
        <v>1991</v>
      </c>
      <c r="F34" s="140">
        <v>1991</v>
      </c>
      <c r="G34" s="140">
        <v>0</v>
      </c>
      <c r="H34" s="98">
        <f t="shared" si="2"/>
        <v>0</v>
      </c>
      <c r="I34" s="98">
        <f t="shared" si="3"/>
        <v>0</v>
      </c>
    </row>
    <row r="35" spans="1:60">
      <c r="A35" s="9">
        <v>11</v>
      </c>
      <c r="B35" s="8">
        <v>4221</v>
      </c>
      <c r="C35" s="7" t="s">
        <v>82</v>
      </c>
      <c r="D35" s="139">
        <v>0</v>
      </c>
      <c r="E35" s="140">
        <v>1593</v>
      </c>
      <c r="F35" s="140">
        <v>1593</v>
      </c>
      <c r="G35" s="140">
        <v>0</v>
      </c>
      <c r="H35" s="98">
        <f t="shared" si="2"/>
        <v>0</v>
      </c>
      <c r="I35" s="98">
        <f t="shared" si="3"/>
        <v>0</v>
      </c>
    </row>
    <row r="36" spans="1:60">
      <c r="A36" s="9">
        <v>11</v>
      </c>
      <c r="B36" s="8">
        <v>4227</v>
      </c>
      <c r="C36" s="7" t="s">
        <v>118</v>
      </c>
      <c r="D36" s="139">
        <v>530.89</v>
      </c>
      <c r="E36" s="140">
        <v>531</v>
      </c>
      <c r="F36" s="140">
        <v>531</v>
      </c>
      <c r="G36" s="140">
        <v>0</v>
      </c>
      <c r="H36" s="98">
        <f t="shared" si="2"/>
        <v>0</v>
      </c>
      <c r="I36" s="98">
        <f t="shared" si="3"/>
        <v>0</v>
      </c>
    </row>
    <row r="37" spans="1:60" s="91" customFormat="1">
      <c r="A37" s="145"/>
      <c r="B37" s="146" t="s">
        <v>151</v>
      </c>
      <c r="C37" s="146" t="s">
        <v>154</v>
      </c>
      <c r="D37" s="147">
        <f>SUM(D38:D51)</f>
        <v>1337.25</v>
      </c>
      <c r="E37" s="147">
        <f>SUM(E38:E51)</f>
        <v>22032</v>
      </c>
      <c r="F37" s="147">
        <f>SUM(F38:F51)</f>
        <v>22032</v>
      </c>
      <c r="G37" s="147">
        <f>SUM(G38:G51)</f>
        <v>3298.69</v>
      </c>
      <c r="H37" s="148">
        <f t="shared" si="2"/>
        <v>2.4667713591325482</v>
      </c>
      <c r="I37" s="148">
        <f t="shared" si="3"/>
        <v>0.14972267610748002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s="157" customFormat="1">
      <c r="A38" s="9">
        <v>25</v>
      </c>
      <c r="B38" s="8">
        <v>3211</v>
      </c>
      <c r="C38" s="163" t="s">
        <v>63</v>
      </c>
      <c r="D38" s="142">
        <v>0</v>
      </c>
      <c r="E38" s="142">
        <v>798</v>
      </c>
      <c r="F38" s="142">
        <v>798</v>
      </c>
      <c r="G38" s="142">
        <v>0</v>
      </c>
      <c r="H38" s="164">
        <f t="shared" ref="H38:H39" si="4">IFERROR(G38/D38,)</f>
        <v>0</v>
      </c>
      <c r="I38" s="164">
        <f t="shared" ref="I38:I39" si="5">IFERROR(G38/F38,)</f>
        <v>0</v>
      </c>
    </row>
    <row r="39" spans="1:60" s="157" customFormat="1">
      <c r="A39" s="9">
        <v>25</v>
      </c>
      <c r="B39" s="8">
        <v>3221</v>
      </c>
      <c r="C39" s="163" t="s">
        <v>66</v>
      </c>
      <c r="D39" s="142">
        <v>0</v>
      </c>
      <c r="E39" s="142">
        <v>1195</v>
      </c>
      <c r="F39" s="142">
        <v>1195</v>
      </c>
      <c r="G39" s="142">
        <v>0</v>
      </c>
      <c r="H39" s="164">
        <f t="shared" si="4"/>
        <v>0</v>
      </c>
      <c r="I39" s="164">
        <f t="shared" si="5"/>
        <v>0</v>
      </c>
    </row>
    <row r="40" spans="1:60">
      <c r="A40" s="9">
        <v>25</v>
      </c>
      <c r="B40" s="8">
        <v>3222</v>
      </c>
      <c r="C40" s="7" t="s">
        <v>98</v>
      </c>
      <c r="D40" s="139"/>
      <c r="E40" s="140">
        <v>1991</v>
      </c>
      <c r="F40" s="140">
        <v>1991</v>
      </c>
      <c r="G40" s="140">
        <v>0</v>
      </c>
      <c r="H40" s="164">
        <f t="shared" si="2"/>
        <v>0</v>
      </c>
      <c r="I40" s="164">
        <f t="shared" si="3"/>
        <v>0</v>
      </c>
    </row>
    <row r="41" spans="1:60">
      <c r="A41" s="9">
        <v>25</v>
      </c>
      <c r="B41" s="8">
        <v>3225</v>
      </c>
      <c r="C41" s="7" t="s">
        <v>69</v>
      </c>
      <c r="D41" s="139">
        <v>0</v>
      </c>
      <c r="E41" s="140">
        <v>265</v>
      </c>
      <c r="F41" s="140">
        <v>265</v>
      </c>
      <c r="G41" s="140">
        <v>0</v>
      </c>
      <c r="H41" s="164">
        <f t="shared" ref="H41" si="6">IFERROR(G41/D41,)</f>
        <v>0</v>
      </c>
      <c r="I41" s="164">
        <f t="shared" ref="I41" si="7">IFERROR(G41/F41,)</f>
        <v>0</v>
      </c>
    </row>
    <row r="42" spans="1:60">
      <c r="A42" s="9">
        <v>25</v>
      </c>
      <c r="B42" s="8">
        <v>3231</v>
      </c>
      <c r="C42" s="7" t="s">
        <v>70</v>
      </c>
      <c r="D42" s="139">
        <v>0</v>
      </c>
      <c r="E42" s="140">
        <v>398</v>
      </c>
      <c r="F42" s="140">
        <v>398</v>
      </c>
      <c r="G42" s="140">
        <v>0</v>
      </c>
      <c r="H42" s="164">
        <f t="shared" ref="H42:H43" si="8">IFERROR(G42/D42,)</f>
        <v>0</v>
      </c>
      <c r="I42" s="164">
        <f t="shared" ref="I42:I43" si="9">IFERROR(G42/F42,)</f>
        <v>0</v>
      </c>
    </row>
    <row r="43" spans="1:60">
      <c r="A43" s="9">
        <v>25</v>
      </c>
      <c r="B43" s="8">
        <v>3232</v>
      </c>
      <c r="C43" s="7" t="s">
        <v>71</v>
      </c>
      <c r="D43" s="139">
        <v>0</v>
      </c>
      <c r="E43" s="140">
        <v>2654</v>
      </c>
      <c r="F43" s="140">
        <v>2654</v>
      </c>
      <c r="G43" s="140">
        <v>0</v>
      </c>
      <c r="H43" s="164">
        <f t="shared" si="8"/>
        <v>0</v>
      </c>
      <c r="I43" s="164">
        <f t="shared" si="9"/>
        <v>0</v>
      </c>
    </row>
    <row r="44" spans="1:60">
      <c r="A44" s="9">
        <v>25</v>
      </c>
      <c r="B44" s="8">
        <v>3233</v>
      </c>
      <c r="C44" s="7" t="s">
        <v>146</v>
      </c>
      <c r="D44" s="139"/>
      <c r="E44" s="140"/>
      <c r="F44" s="140"/>
      <c r="G44" s="140"/>
      <c r="H44" s="98">
        <f t="shared" si="2"/>
        <v>0</v>
      </c>
      <c r="I44" s="98">
        <f t="shared" si="3"/>
        <v>0</v>
      </c>
    </row>
    <row r="45" spans="1:60">
      <c r="A45" s="9">
        <v>25</v>
      </c>
      <c r="B45" s="8">
        <v>3237</v>
      </c>
      <c r="C45" s="7" t="s">
        <v>75</v>
      </c>
      <c r="D45" s="139">
        <v>0</v>
      </c>
      <c r="E45" s="140">
        <v>1327</v>
      </c>
      <c r="F45" s="140">
        <v>1327</v>
      </c>
      <c r="G45" s="140">
        <v>0</v>
      </c>
      <c r="H45" s="98">
        <f t="shared" ref="H45" si="10">IFERROR(G45/D45,)</f>
        <v>0</v>
      </c>
      <c r="I45" s="98">
        <f t="shared" ref="I45" si="11">IFERROR(G45/F45,)</f>
        <v>0</v>
      </c>
    </row>
    <row r="46" spans="1:60">
      <c r="A46" s="9">
        <v>25</v>
      </c>
      <c r="B46" s="8">
        <v>3239</v>
      </c>
      <c r="C46" s="7" t="s">
        <v>77</v>
      </c>
      <c r="D46" s="139">
        <v>265.45</v>
      </c>
      <c r="E46" s="140">
        <v>1327</v>
      </c>
      <c r="F46" s="140">
        <v>1327</v>
      </c>
      <c r="G46" s="140">
        <v>0</v>
      </c>
      <c r="H46" s="98">
        <f t="shared" ref="H46:H85" si="12">IFERROR(G46/D46,)</f>
        <v>0</v>
      </c>
      <c r="I46" s="98">
        <f t="shared" ref="I46:I85" si="13">IFERROR(G46/F46,)</f>
        <v>0</v>
      </c>
    </row>
    <row r="47" spans="1:60">
      <c r="A47" s="9">
        <v>25</v>
      </c>
      <c r="B47" s="159">
        <v>3295</v>
      </c>
      <c r="C47" s="160" t="s">
        <v>80</v>
      </c>
      <c r="D47" s="161">
        <v>14.93</v>
      </c>
      <c r="E47" s="162"/>
      <c r="F47" s="162"/>
      <c r="G47" s="162"/>
      <c r="H47" s="98">
        <f t="shared" ref="H47:H50" si="14">IFERROR(G47/D47,)</f>
        <v>0</v>
      </c>
      <c r="I47" s="98">
        <f t="shared" ref="I47:I50" si="15">IFERROR(G47/F47,)</f>
        <v>0</v>
      </c>
    </row>
    <row r="48" spans="1:60">
      <c r="A48" s="9">
        <v>25</v>
      </c>
      <c r="B48" s="159">
        <v>3431</v>
      </c>
      <c r="C48" s="160" t="s">
        <v>81</v>
      </c>
      <c r="D48" s="161">
        <v>358.35</v>
      </c>
      <c r="E48" s="162">
        <v>0</v>
      </c>
      <c r="F48" s="162">
        <v>0</v>
      </c>
      <c r="G48" s="162">
        <v>298.69</v>
      </c>
      <c r="H48" s="98">
        <f t="shared" si="14"/>
        <v>0.83351472024556994</v>
      </c>
      <c r="I48" s="98">
        <f t="shared" si="15"/>
        <v>0</v>
      </c>
    </row>
    <row r="49" spans="1:60">
      <c r="A49" s="9">
        <v>25</v>
      </c>
      <c r="B49" s="159">
        <v>4221</v>
      </c>
      <c r="C49" s="160" t="s">
        <v>82</v>
      </c>
      <c r="D49" s="161">
        <v>0</v>
      </c>
      <c r="E49" s="162">
        <v>1459</v>
      </c>
      <c r="F49" s="162">
        <v>1459</v>
      </c>
      <c r="G49" s="162">
        <v>3000</v>
      </c>
      <c r="H49" s="98">
        <f t="shared" si="14"/>
        <v>0</v>
      </c>
      <c r="I49" s="98">
        <f t="shared" si="15"/>
        <v>2.0562028786840303</v>
      </c>
    </row>
    <row r="50" spans="1:60">
      <c r="A50" s="9">
        <v>25</v>
      </c>
      <c r="B50" s="159">
        <v>4223</v>
      </c>
      <c r="C50" s="160" t="s">
        <v>171</v>
      </c>
      <c r="D50" s="161">
        <v>642.04999999999995</v>
      </c>
      <c r="E50" s="162"/>
      <c r="F50" s="162"/>
      <c r="G50" s="162"/>
      <c r="H50" s="98">
        <f t="shared" si="14"/>
        <v>0</v>
      </c>
      <c r="I50" s="98">
        <f t="shared" si="15"/>
        <v>0</v>
      </c>
    </row>
    <row r="51" spans="1:60">
      <c r="A51" s="9">
        <v>25</v>
      </c>
      <c r="B51" s="159">
        <v>4227</v>
      </c>
      <c r="C51" s="160" t="s">
        <v>118</v>
      </c>
      <c r="D51" s="161">
        <v>56.47</v>
      </c>
      <c r="E51" s="162">
        <v>10618</v>
      </c>
      <c r="F51" s="162">
        <v>10618</v>
      </c>
      <c r="G51" s="162">
        <v>0</v>
      </c>
      <c r="H51" s="98">
        <f t="shared" ref="H51:H52" si="16">IFERROR(G51/D51,)</f>
        <v>0</v>
      </c>
      <c r="I51" s="98">
        <f t="shared" ref="I51:I52" si="17">IFERROR(G51/F51,)</f>
        <v>0</v>
      </c>
    </row>
    <row r="52" spans="1:60">
      <c r="A52" s="145"/>
      <c r="B52" s="146" t="s">
        <v>151</v>
      </c>
      <c r="C52" s="146" t="s">
        <v>159</v>
      </c>
      <c r="D52" s="147">
        <f>SUM(D53:D55)</f>
        <v>3318.07</v>
      </c>
      <c r="E52" s="147">
        <f>SUM(E53:E55)</f>
        <v>10419</v>
      </c>
      <c r="F52" s="147">
        <f>SUM(F53:F55)</f>
        <v>10419</v>
      </c>
      <c r="G52" s="147">
        <f>SUM(G53:G55)</f>
        <v>25358</v>
      </c>
      <c r="H52" s="148">
        <f t="shared" si="16"/>
        <v>7.6423945245278126</v>
      </c>
      <c r="I52" s="148">
        <f t="shared" si="17"/>
        <v>2.4338228236874939</v>
      </c>
    </row>
    <row r="53" spans="1:60">
      <c r="A53" s="158">
        <v>55</v>
      </c>
      <c r="B53" s="159">
        <v>3222</v>
      </c>
      <c r="C53" s="160" t="s">
        <v>173</v>
      </c>
      <c r="D53" s="161">
        <v>0</v>
      </c>
      <c r="E53" s="162">
        <v>10419</v>
      </c>
      <c r="F53" s="162">
        <v>10419</v>
      </c>
      <c r="G53" s="162">
        <v>300</v>
      </c>
      <c r="H53" s="164">
        <f t="shared" ref="H53:H55" si="18">IFERROR(G53/D53,)</f>
        <v>0</v>
      </c>
      <c r="I53" s="164">
        <f t="shared" ref="I53:I55" si="19">IFERROR(G53/F53,)</f>
        <v>2.8793550244745177E-2</v>
      </c>
    </row>
    <row r="54" spans="1:60">
      <c r="A54" s="158">
        <v>55</v>
      </c>
      <c r="B54" s="159">
        <v>4242</v>
      </c>
      <c r="C54" s="160" t="s">
        <v>172</v>
      </c>
      <c r="D54" s="161">
        <v>3318.07</v>
      </c>
      <c r="E54" s="162">
        <v>0</v>
      </c>
      <c r="F54" s="162">
        <v>0</v>
      </c>
      <c r="G54" s="162">
        <v>25058</v>
      </c>
      <c r="H54" s="164">
        <f t="shared" si="18"/>
        <v>7.5519805187955642</v>
      </c>
      <c r="I54" s="164">
        <f t="shared" si="19"/>
        <v>0</v>
      </c>
    </row>
    <row r="55" spans="1:60">
      <c r="A55" s="158">
        <v>55</v>
      </c>
      <c r="B55" s="159"/>
      <c r="C55" s="160"/>
      <c r="D55" s="161"/>
      <c r="E55" s="162"/>
      <c r="F55" s="162"/>
      <c r="G55" s="162"/>
      <c r="H55" s="164">
        <f t="shared" si="18"/>
        <v>0</v>
      </c>
      <c r="I55" s="164">
        <f t="shared" si="19"/>
        <v>0</v>
      </c>
    </row>
    <row r="56" spans="1:60" s="90" customFormat="1">
      <c r="A56" s="92"/>
      <c r="B56" s="93" t="s">
        <v>155</v>
      </c>
      <c r="C56" s="93" t="s">
        <v>156</v>
      </c>
      <c r="D56" s="141">
        <f>SUM(D57+D75+D85)</f>
        <v>2220.7400000000002</v>
      </c>
      <c r="E56" s="141">
        <f t="shared" ref="E56:G56" si="20">SUM(E57+E75+E85)</f>
        <v>66096</v>
      </c>
      <c r="F56" s="141">
        <f t="shared" si="20"/>
        <v>66096</v>
      </c>
      <c r="G56" s="141">
        <f t="shared" si="20"/>
        <v>22618.68</v>
      </c>
      <c r="H56" s="97">
        <f t="shared" si="12"/>
        <v>10.185199528085231</v>
      </c>
      <c r="I56" s="97">
        <f t="shared" si="13"/>
        <v>0.34220951343500361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s="91" customFormat="1">
      <c r="A57" s="145"/>
      <c r="B57" s="146" t="s">
        <v>151</v>
      </c>
      <c r="C57" s="146" t="s">
        <v>152</v>
      </c>
      <c r="D57" s="147">
        <f>SUM(D58:D74)</f>
        <v>1383.72</v>
      </c>
      <c r="E57" s="147">
        <f>SUM(E58:E74)</f>
        <v>51802</v>
      </c>
      <c r="F57" s="147">
        <f t="shared" ref="F57:G57" si="21">SUM(F58:F74)</f>
        <v>51802</v>
      </c>
      <c r="G57" s="147">
        <f t="shared" si="21"/>
        <v>16439.37</v>
      </c>
      <c r="H57" s="148">
        <f t="shared" si="12"/>
        <v>11.880561096175526</v>
      </c>
      <c r="I57" s="148">
        <f t="shared" si="13"/>
        <v>0.31735010231265198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s="2" customFormat="1">
      <c r="A58" s="9">
        <v>11</v>
      </c>
      <c r="B58" s="8">
        <v>3211</v>
      </c>
      <c r="C58" s="7" t="s">
        <v>63</v>
      </c>
      <c r="D58" s="142">
        <v>241.22</v>
      </c>
      <c r="E58" s="143">
        <v>3584</v>
      </c>
      <c r="F58" s="143">
        <v>3584</v>
      </c>
      <c r="G58" s="143">
        <v>1092.5899999999999</v>
      </c>
      <c r="H58" s="99">
        <f t="shared" ref="H58" si="22">IFERROR(G58/D58,)</f>
        <v>4.5294337119641819</v>
      </c>
      <c r="I58" s="99">
        <f t="shared" ref="I58" si="23">IFERROR(G58/F58,)</f>
        <v>0.30485212053571425</v>
      </c>
    </row>
    <row r="59" spans="1:60" s="2" customFormat="1">
      <c r="A59" s="6" t="s">
        <v>5</v>
      </c>
      <c r="B59" s="8">
        <v>3221</v>
      </c>
      <c r="C59" s="7" t="s">
        <v>66</v>
      </c>
      <c r="D59" s="142">
        <v>37.840000000000003</v>
      </c>
      <c r="E59" s="143">
        <v>929</v>
      </c>
      <c r="F59" s="143">
        <v>929</v>
      </c>
      <c r="G59" s="143">
        <v>255.57</v>
      </c>
      <c r="H59" s="99">
        <f t="shared" si="12"/>
        <v>6.7539640591966164</v>
      </c>
      <c r="I59" s="99">
        <f t="shared" si="13"/>
        <v>0.27510226049515607</v>
      </c>
    </row>
    <row r="60" spans="1:60" s="2" customFormat="1">
      <c r="A60" s="6" t="s">
        <v>5</v>
      </c>
      <c r="B60" s="8">
        <v>3223</v>
      </c>
      <c r="C60" s="7" t="s">
        <v>67</v>
      </c>
      <c r="D60" s="142">
        <v>0</v>
      </c>
      <c r="E60" s="143">
        <v>5176</v>
      </c>
      <c r="F60" s="143">
        <v>5176</v>
      </c>
      <c r="G60" s="143">
        <v>249.97</v>
      </c>
      <c r="H60" s="99">
        <f t="shared" ref="H60" si="24">IFERROR(G60/D60,)</f>
        <v>0</v>
      </c>
      <c r="I60" s="99">
        <f t="shared" ref="I60" si="25">IFERROR(G60/F60,)</f>
        <v>4.8294049459041734E-2</v>
      </c>
    </row>
    <row r="61" spans="1:60" s="2" customFormat="1">
      <c r="A61" s="9">
        <v>11</v>
      </c>
      <c r="B61" s="8">
        <v>3231</v>
      </c>
      <c r="C61" s="7" t="s">
        <v>70</v>
      </c>
      <c r="D61" s="142">
        <v>0</v>
      </c>
      <c r="E61" s="143">
        <v>1725</v>
      </c>
      <c r="F61" s="143">
        <v>1725</v>
      </c>
      <c r="G61" s="143">
        <v>553.34</v>
      </c>
      <c r="H61" s="99">
        <f t="shared" ref="H61:H62" si="26">IFERROR(G61/D61,)</f>
        <v>0</v>
      </c>
      <c r="I61" s="99">
        <f t="shared" ref="I61:I62" si="27">IFERROR(G61/F61,)</f>
        <v>0.3207768115942029</v>
      </c>
    </row>
    <row r="62" spans="1:60" s="2" customFormat="1">
      <c r="A62" s="6" t="s">
        <v>5</v>
      </c>
      <c r="B62" s="8">
        <v>3232</v>
      </c>
      <c r="C62" s="7" t="s">
        <v>71</v>
      </c>
      <c r="D62" s="142"/>
      <c r="E62" s="143"/>
      <c r="F62" s="143"/>
      <c r="G62" s="143"/>
      <c r="H62" s="99">
        <f t="shared" si="26"/>
        <v>0</v>
      </c>
      <c r="I62" s="99">
        <f t="shared" si="27"/>
        <v>0</v>
      </c>
    </row>
    <row r="63" spans="1:60">
      <c r="A63" s="6" t="s">
        <v>5</v>
      </c>
      <c r="B63" s="8">
        <v>3233</v>
      </c>
      <c r="C63" s="7" t="s">
        <v>146</v>
      </c>
      <c r="D63" s="139"/>
      <c r="E63" s="143">
        <v>2986</v>
      </c>
      <c r="F63" s="143">
        <v>2986</v>
      </c>
      <c r="G63" s="143">
        <v>284</v>
      </c>
      <c r="H63" s="99">
        <f t="shared" si="12"/>
        <v>0</v>
      </c>
      <c r="I63" s="99">
        <f t="shared" si="13"/>
        <v>9.5110515740120569E-2</v>
      </c>
    </row>
    <row r="64" spans="1:60">
      <c r="A64" s="6" t="s">
        <v>5</v>
      </c>
      <c r="B64" s="8">
        <v>3235</v>
      </c>
      <c r="C64" s="7" t="s">
        <v>73</v>
      </c>
      <c r="D64" s="139"/>
      <c r="E64" s="143"/>
      <c r="F64" s="143"/>
      <c r="G64" s="143"/>
      <c r="H64" s="99">
        <f t="shared" si="12"/>
        <v>0</v>
      </c>
      <c r="I64" s="99">
        <f t="shared" si="13"/>
        <v>0</v>
      </c>
    </row>
    <row r="65" spans="1:60">
      <c r="A65" s="6" t="s">
        <v>5</v>
      </c>
      <c r="B65" s="8">
        <v>3237</v>
      </c>
      <c r="C65" s="7" t="s">
        <v>75</v>
      </c>
      <c r="D65" s="142">
        <v>187.21</v>
      </c>
      <c r="E65" s="143">
        <v>13910</v>
      </c>
      <c r="F65" s="143">
        <v>13910</v>
      </c>
      <c r="G65" s="143">
        <v>4012.58</v>
      </c>
      <c r="H65" s="98">
        <f t="shared" si="12"/>
        <v>21.433577266171678</v>
      </c>
      <c r="I65" s="98">
        <f t="shared" si="13"/>
        <v>0.28846728971962615</v>
      </c>
    </row>
    <row r="66" spans="1:60">
      <c r="A66" s="6" t="s">
        <v>5</v>
      </c>
      <c r="B66" s="8">
        <v>3239</v>
      </c>
      <c r="C66" s="7" t="s">
        <v>77</v>
      </c>
      <c r="D66" s="142">
        <v>541.11</v>
      </c>
      <c r="E66" s="143">
        <v>13286</v>
      </c>
      <c r="F66" s="143">
        <v>13286</v>
      </c>
      <c r="G66" s="143">
        <v>7087</v>
      </c>
      <c r="H66" s="98">
        <f t="shared" si="12"/>
        <v>13.097152150209753</v>
      </c>
      <c r="I66" s="98">
        <f t="shared" si="13"/>
        <v>0.53341863615836216</v>
      </c>
    </row>
    <row r="67" spans="1:60">
      <c r="A67" s="6" t="s">
        <v>5</v>
      </c>
      <c r="B67" s="8">
        <v>3241</v>
      </c>
      <c r="C67" s="7" t="s">
        <v>28</v>
      </c>
      <c r="D67" s="139">
        <v>351.45</v>
      </c>
      <c r="E67" s="140">
        <v>1526</v>
      </c>
      <c r="F67" s="140">
        <v>1526</v>
      </c>
      <c r="G67" s="140">
        <v>1798.02</v>
      </c>
      <c r="H67" s="98">
        <f t="shared" si="12"/>
        <v>5.1160051216389242</v>
      </c>
      <c r="I67" s="98">
        <f t="shared" si="13"/>
        <v>1.1782568807339449</v>
      </c>
    </row>
    <row r="68" spans="1:60">
      <c r="A68" s="6" t="s">
        <v>5</v>
      </c>
      <c r="B68" s="8">
        <v>3292</v>
      </c>
      <c r="C68" s="7" t="s">
        <v>78</v>
      </c>
      <c r="D68" s="139">
        <v>0</v>
      </c>
      <c r="E68" s="140">
        <v>6636</v>
      </c>
      <c r="F68" s="140">
        <v>6636</v>
      </c>
      <c r="G68" s="140">
        <v>0</v>
      </c>
      <c r="H68" s="98">
        <f t="shared" si="12"/>
        <v>0</v>
      </c>
      <c r="I68" s="98">
        <f t="shared" si="13"/>
        <v>0</v>
      </c>
    </row>
    <row r="69" spans="1:60">
      <c r="A69" s="6" t="s">
        <v>5</v>
      </c>
      <c r="B69" s="8">
        <v>3293</v>
      </c>
      <c r="C69" s="7" t="s">
        <v>3</v>
      </c>
      <c r="D69" s="139">
        <v>24.89</v>
      </c>
      <c r="E69" s="140">
        <v>2044</v>
      </c>
      <c r="F69" s="140">
        <v>2044</v>
      </c>
      <c r="G69" s="140">
        <v>1106.3</v>
      </c>
      <c r="H69" s="98">
        <f t="shared" si="12"/>
        <v>44.447569304941737</v>
      </c>
      <c r="I69" s="98">
        <f t="shared" si="13"/>
        <v>0.54124266144814093</v>
      </c>
    </row>
    <row r="70" spans="1:60">
      <c r="A70" s="6" t="s">
        <v>5</v>
      </c>
      <c r="B70" s="8">
        <v>4221</v>
      </c>
      <c r="C70" s="7" t="s">
        <v>82</v>
      </c>
      <c r="D70" s="139"/>
      <c r="E70" s="140"/>
      <c r="F70" s="140"/>
      <c r="G70" s="140"/>
      <c r="H70" s="98"/>
      <c r="I70" s="98"/>
    </row>
    <row r="71" spans="1:60">
      <c r="A71" s="6" t="s">
        <v>5</v>
      </c>
      <c r="B71" s="8">
        <v>4227</v>
      </c>
      <c r="C71" s="7" t="s">
        <v>118</v>
      </c>
      <c r="D71" s="139"/>
      <c r="E71" s="140"/>
      <c r="F71" s="140"/>
      <c r="G71" s="140"/>
      <c r="H71" s="98"/>
      <c r="I71" s="98"/>
    </row>
    <row r="72" spans="1:60">
      <c r="A72" s="6" t="s">
        <v>5</v>
      </c>
      <c r="B72" s="8">
        <v>4241</v>
      </c>
      <c r="C72" s="7" t="s">
        <v>157</v>
      </c>
      <c r="D72" s="139"/>
      <c r="E72" s="140"/>
      <c r="F72" s="140"/>
      <c r="G72" s="140"/>
      <c r="H72" s="98">
        <f t="shared" si="12"/>
        <v>0</v>
      </c>
      <c r="I72" s="98">
        <f t="shared" si="13"/>
        <v>0</v>
      </c>
    </row>
    <row r="73" spans="1:60">
      <c r="A73" s="6" t="s">
        <v>5</v>
      </c>
      <c r="B73" s="8">
        <v>4244</v>
      </c>
      <c r="C73" s="7" t="s">
        <v>158</v>
      </c>
      <c r="D73" s="139"/>
      <c r="E73" s="140"/>
      <c r="F73" s="140"/>
      <c r="G73" s="140"/>
      <c r="H73" s="98">
        <f t="shared" si="12"/>
        <v>0</v>
      </c>
      <c r="I73" s="98">
        <f t="shared" si="13"/>
        <v>0</v>
      </c>
    </row>
    <row r="74" spans="1:60">
      <c r="A74" s="6" t="s">
        <v>5</v>
      </c>
      <c r="B74" s="8"/>
      <c r="C74" s="7"/>
      <c r="D74" s="139"/>
      <c r="E74" s="140"/>
      <c r="F74" s="140"/>
      <c r="G74" s="140"/>
      <c r="H74" s="98"/>
      <c r="I74" s="98"/>
    </row>
    <row r="75" spans="1:60" s="91" customFormat="1">
      <c r="A75" s="145"/>
      <c r="B75" s="146" t="s">
        <v>151</v>
      </c>
      <c r="C75" s="146" t="s">
        <v>154</v>
      </c>
      <c r="D75" s="147">
        <f>SUM(D76:D84)</f>
        <v>837.0200000000001</v>
      </c>
      <c r="E75" s="147">
        <f>SUM(E76:E84)</f>
        <v>6132</v>
      </c>
      <c r="F75" s="147">
        <f>SUM(F76:F84)</f>
        <v>6132</v>
      </c>
      <c r="G75" s="147">
        <f>SUM(G76:G84)</f>
        <v>3729.3099999999995</v>
      </c>
      <c r="H75" s="148">
        <f t="shared" si="12"/>
        <v>4.4554610403574575</v>
      </c>
      <c r="I75" s="148">
        <f t="shared" si="13"/>
        <v>0.60817188519243304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s="157" customFormat="1">
      <c r="A76" s="9">
        <v>25</v>
      </c>
      <c r="B76" s="8">
        <v>3211</v>
      </c>
      <c r="C76" s="163" t="s">
        <v>63</v>
      </c>
      <c r="D76" s="142">
        <v>51.23</v>
      </c>
      <c r="E76" s="142">
        <v>0</v>
      </c>
      <c r="F76" s="142">
        <v>0</v>
      </c>
      <c r="G76" s="142">
        <v>678.79</v>
      </c>
      <c r="H76" s="164">
        <f t="shared" ref="H76" si="28">IFERROR(G76/D76,)</f>
        <v>13.249853601405427</v>
      </c>
      <c r="I76" s="164">
        <f t="shared" ref="I76" si="29">IFERROR(G76/F76,)</f>
        <v>0</v>
      </c>
    </row>
    <row r="77" spans="1:60" s="157" customFormat="1">
      <c r="A77" s="9">
        <v>25</v>
      </c>
      <c r="B77" s="8">
        <v>3231</v>
      </c>
      <c r="C77" s="163" t="s">
        <v>70</v>
      </c>
      <c r="D77" s="142">
        <v>0</v>
      </c>
      <c r="E77" s="142">
        <v>1195</v>
      </c>
      <c r="F77" s="142">
        <v>1195</v>
      </c>
      <c r="G77" s="142">
        <v>0</v>
      </c>
      <c r="H77" s="164"/>
      <c r="I77" s="164"/>
    </row>
    <row r="78" spans="1:60">
      <c r="A78" s="9">
        <v>25</v>
      </c>
      <c r="B78" s="8">
        <v>3233</v>
      </c>
      <c r="C78" s="7" t="s">
        <v>146</v>
      </c>
      <c r="D78" s="139"/>
      <c r="E78" s="140">
        <v>398</v>
      </c>
      <c r="F78" s="140">
        <v>398</v>
      </c>
      <c r="G78" s="140">
        <v>0</v>
      </c>
      <c r="H78" s="100">
        <f t="shared" si="12"/>
        <v>0</v>
      </c>
      <c r="I78" s="100">
        <f t="shared" si="13"/>
        <v>0</v>
      </c>
    </row>
    <row r="79" spans="1:60">
      <c r="A79" s="9">
        <v>25</v>
      </c>
      <c r="B79" s="8">
        <v>3235</v>
      </c>
      <c r="C79" s="7" t="s">
        <v>73</v>
      </c>
      <c r="D79" s="139"/>
      <c r="E79" s="140"/>
      <c r="F79" s="140"/>
      <c r="G79" s="140"/>
      <c r="H79" s="100">
        <f t="shared" si="12"/>
        <v>0</v>
      </c>
      <c r="I79" s="100">
        <f t="shared" si="13"/>
        <v>0</v>
      </c>
    </row>
    <row r="80" spans="1:60">
      <c r="A80" s="9">
        <v>25</v>
      </c>
      <c r="B80" s="8">
        <v>3237</v>
      </c>
      <c r="C80" s="7" t="s">
        <v>75</v>
      </c>
      <c r="D80" s="139">
        <v>654.70000000000005</v>
      </c>
      <c r="E80" s="140">
        <v>0</v>
      </c>
      <c r="F80" s="140">
        <v>0</v>
      </c>
      <c r="G80" s="140">
        <v>1966.53</v>
      </c>
      <c r="H80" s="100">
        <f t="shared" si="12"/>
        <v>3.003711623644417</v>
      </c>
      <c r="I80" s="100">
        <f t="shared" si="13"/>
        <v>0</v>
      </c>
    </row>
    <row r="81" spans="1:9">
      <c r="A81" s="9">
        <v>25</v>
      </c>
      <c r="B81" s="8">
        <v>3239</v>
      </c>
      <c r="C81" s="7" t="s">
        <v>77</v>
      </c>
      <c r="D81" s="139">
        <v>66.36</v>
      </c>
      <c r="E81" s="140">
        <v>4539</v>
      </c>
      <c r="F81" s="140">
        <v>4539</v>
      </c>
      <c r="G81" s="140">
        <v>0</v>
      </c>
      <c r="H81" s="100">
        <f t="shared" si="12"/>
        <v>0</v>
      </c>
      <c r="I81" s="100">
        <f t="shared" si="13"/>
        <v>0</v>
      </c>
    </row>
    <row r="82" spans="1:9">
      <c r="A82" s="9">
        <v>25</v>
      </c>
      <c r="B82" s="8">
        <v>3241</v>
      </c>
      <c r="C82" s="7" t="s">
        <v>28</v>
      </c>
      <c r="D82" s="139">
        <v>0</v>
      </c>
      <c r="E82" s="140">
        <v>0</v>
      </c>
      <c r="F82" s="140">
        <v>0</v>
      </c>
      <c r="G82" s="140">
        <v>1041.33</v>
      </c>
      <c r="H82" s="100">
        <f t="shared" si="12"/>
        <v>0</v>
      </c>
      <c r="I82" s="100">
        <f t="shared" si="13"/>
        <v>0</v>
      </c>
    </row>
    <row r="83" spans="1:9">
      <c r="A83" s="9">
        <v>25</v>
      </c>
      <c r="B83" s="8">
        <v>3292</v>
      </c>
      <c r="C83" s="7" t="s">
        <v>78</v>
      </c>
      <c r="D83" s="139">
        <v>0</v>
      </c>
      <c r="E83" s="140">
        <v>0</v>
      </c>
      <c r="F83" s="140">
        <v>0</v>
      </c>
      <c r="G83" s="140">
        <v>42.66</v>
      </c>
      <c r="H83" s="100">
        <f t="shared" si="12"/>
        <v>0</v>
      </c>
      <c r="I83" s="100">
        <f t="shared" si="13"/>
        <v>0</v>
      </c>
    </row>
    <row r="84" spans="1:9" s="2" customFormat="1">
      <c r="A84" s="9">
        <v>25</v>
      </c>
      <c r="B84" s="8">
        <v>3293</v>
      </c>
      <c r="C84" s="7" t="s">
        <v>3</v>
      </c>
      <c r="D84" s="139">
        <v>64.73</v>
      </c>
      <c r="E84" s="140"/>
      <c r="F84" s="140"/>
      <c r="G84" s="140"/>
      <c r="H84" s="100">
        <f t="shared" si="12"/>
        <v>0</v>
      </c>
      <c r="I84" s="100">
        <f t="shared" si="13"/>
        <v>0</v>
      </c>
    </row>
    <row r="85" spans="1:9">
      <c r="A85" s="145"/>
      <c r="B85" s="146" t="s">
        <v>151</v>
      </c>
      <c r="C85" s="149" t="s">
        <v>159</v>
      </c>
      <c r="D85" s="147">
        <f>SUM(D86:D89)</f>
        <v>0</v>
      </c>
      <c r="E85" s="147">
        <f>SUM(E86:E89)</f>
        <v>8162</v>
      </c>
      <c r="F85" s="147">
        <f>SUM(F86:F89)</f>
        <v>8162</v>
      </c>
      <c r="G85" s="147">
        <f>SUM(G86:G89)</f>
        <v>2450</v>
      </c>
      <c r="H85" s="148">
        <f t="shared" si="12"/>
        <v>0</v>
      </c>
      <c r="I85" s="148">
        <f t="shared" si="13"/>
        <v>0.30017152658662094</v>
      </c>
    </row>
    <row r="86" spans="1:9" s="166" customFormat="1">
      <c r="A86" s="9" t="s">
        <v>8</v>
      </c>
      <c r="B86" s="8">
        <v>3222</v>
      </c>
      <c r="C86" s="165" t="s">
        <v>98</v>
      </c>
      <c r="D86" s="142">
        <v>0</v>
      </c>
      <c r="E86" s="142">
        <v>0</v>
      </c>
      <c r="F86" s="142">
        <v>0</v>
      </c>
      <c r="G86" s="142">
        <v>442</v>
      </c>
      <c r="H86" s="164">
        <f t="shared" ref="H86:H87" si="30">IFERROR(G86/D86,)</f>
        <v>0</v>
      </c>
      <c r="I86" s="164">
        <f t="shared" ref="I86:I87" si="31">IFERROR(G86/F86,)</f>
        <v>0</v>
      </c>
    </row>
    <row r="87" spans="1:9" s="166" customFormat="1">
      <c r="A87" s="9">
        <v>55</v>
      </c>
      <c r="B87" s="8">
        <v>3233</v>
      </c>
      <c r="C87" s="165" t="s">
        <v>146</v>
      </c>
      <c r="D87" s="142">
        <v>0</v>
      </c>
      <c r="E87" s="142">
        <v>8162</v>
      </c>
      <c r="F87" s="142">
        <v>8162</v>
      </c>
      <c r="G87" s="142">
        <v>2008</v>
      </c>
      <c r="H87" s="164">
        <f t="shared" si="30"/>
        <v>0</v>
      </c>
      <c r="I87" s="164">
        <f t="shared" si="31"/>
        <v>0.24601813281058565</v>
      </c>
    </row>
    <row r="88" spans="1:9">
      <c r="A88" s="9" t="s">
        <v>8</v>
      </c>
      <c r="B88" s="8">
        <v>3237</v>
      </c>
      <c r="C88" s="7" t="s">
        <v>75</v>
      </c>
      <c r="D88" s="139"/>
      <c r="E88" s="140"/>
      <c r="F88" s="140"/>
      <c r="G88" s="140">
        <v>0</v>
      </c>
      <c r="H88" s="98">
        <f t="shared" ref="H88:H89" si="32">IFERROR(G88/D88,)</f>
        <v>0</v>
      </c>
      <c r="I88" s="98">
        <f t="shared" ref="I88:I89" si="33">IFERROR(G88/F88,)</f>
        <v>0</v>
      </c>
    </row>
    <row r="89" spans="1:9">
      <c r="A89" s="9" t="s">
        <v>8</v>
      </c>
      <c r="B89" s="8"/>
      <c r="C89" s="7"/>
      <c r="D89" s="139"/>
      <c r="E89" s="140"/>
      <c r="F89" s="140"/>
      <c r="G89" s="140"/>
      <c r="H89" s="98">
        <f t="shared" si="32"/>
        <v>0</v>
      </c>
      <c r="I89" s="98">
        <f t="shared" si="33"/>
        <v>0</v>
      </c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rowBreaks count="2" manualBreakCount="2">
    <brk id="55" max="8" man="1"/>
    <brk id="74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3:D9"/>
  <sheetViews>
    <sheetView workbookViewId="0"/>
  </sheetViews>
  <sheetFormatPr defaultRowHeight="15"/>
  <cols>
    <col min="1" max="1" width="9.140625" style="10"/>
    <col min="2" max="2" width="35.5703125" style="10" bestFit="1" customWidth="1"/>
    <col min="3" max="4" width="10.140625" style="11" bestFit="1" customWidth="1"/>
    <col min="5" max="16384" width="9.140625" style="10"/>
  </cols>
  <sheetData>
    <row r="3" spans="2:4">
      <c r="B3" s="10" t="s">
        <v>12</v>
      </c>
      <c r="C3" s="11">
        <v>25000</v>
      </c>
      <c r="D3" s="11">
        <f>+C3/1.05</f>
        <v>23809.523809523809</v>
      </c>
    </row>
    <row r="4" spans="2:4">
      <c r="B4" s="10" t="s">
        <v>13</v>
      </c>
      <c r="C4" s="11">
        <v>70000</v>
      </c>
      <c r="D4" s="11">
        <f>+C4/1.13</f>
        <v>61946.902654867263</v>
      </c>
    </row>
    <row r="5" spans="2:4">
      <c r="B5" s="10" t="s">
        <v>14</v>
      </c>
      <c r="C5" s="11">
        <v>25000</v>
      </c>
      <c r="D5" s="11">
        <f>+C5/1.05</f>
        <v>23809.523809523809</v>
      </c>
    </row>
    <row r="6" spans="2:4">
      <c r="B6" s="10" t="s">
        <v>15</v>
      </c>
      <c r="C6" s="11">
        <v>129000</v>
      </c>
      <c r="D6" s="11">
        <f>+C6/1.25</f>
        <v>103200</v>
      </c>
    </row>
    <row r="7" spans="2:4">
      <c r="B7" s="10" t="s">
        <v>16</v>
      </c>
      <c r="C7" s="11">
        <v>50000</v>
      </c>
      <c r="D7" s="11">
        <f>+C7/1.25</f>
        <v>40000</v>
      </c>
    </row>
    <row r="8" spans="2:4">
      <c r="B8" s="10" t="s">
        <v>17</v>
      </c>
      <c r="C8" s="11">
        <v>170000</v>
      </c>
      <c r="D8" s="11">
        <f>+C8/1.13</f>
        <v>150442.47787610622</v>
      </c>
    </row>
    <row r="9" spans="2:4">
      <c r="B9" s="10" t="s">
        <v>18</v>
      </c>
      <c r="C9" s="11">
        <v>38000</v>
      </c>
      <c r="D9" s="11">
        <f>+C9/1.13</f>
        <v>33628.318584070803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Naslovna</vt:lpstr>
      <vt:lpstr>I. OPĆI DIO</vt:lpstr>
      <vt:lpstr>EKONOMSKA KLASIFIKACIJA</vt:lpstr>
      <vt:lpstr>IZVORI FINANCIRANJA</vt:lpstr>
      <vt:lpstr>POSEBNI DIO-Projekti</vt:lpstr>
      <vt:lpstr>Sheet1</vt:lpstr>
      <vt:lpstr>Sheet2</vt:lpstr>
      <vt:lpstr>'EKONOMSKA KLASIFIKACIJA'!Ispis_naslova</vt:lpstr>
      <vt:lpstr>'IZVORI FINANCIRANJA'!Ispis_naslova</vt:lpstr>
      <vt:lpstr>'POSEBNI DIO-Projekti'!Ispis_naslova</vt:lpstr>
      <vt:lpstr>'I. OPĆI DIO'!Podrucje_ispisa</vt:lpstr>
      <vt:lpstr>'IZVORI FINANCIRANJA'!Podrucje_ispisa</vt:lpstr>
      <vt:lpstr>Naslovna!Podrucje_ispisa</vt:lpstr>
      <vt:lpstr>'POSEBNI DIO-Projekti'!Podrucje_ispisa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Tonko Smokvina</cp:lastModifiedBy>
  <cp:lastPrinted>2023-09-01T13:30:36Z</cp:lastPrinted>
  <dcterms:created xsi:type="dcterms:W3CDTF">2021-08-11T09:31:15Z</dcterms:created>
  <dcterms:modified xsi:type="dcterms:W3CDTF">2023-11-22T11:58:46Z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